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125" windowHeight="6105" tabRatio="828" activeTab="0"/>
  </bookViews>
  <sheets>
    <sheet name="ÍNDICE" sheetId="1" r:id="rId1"/>
    <sheet name="C-A1" sheetId="2" r:id="rId2"/>
    <sheet name="C-B1" sheetId="3" r:id="rId3"/>
    <sheet name="C-B2" sheetId="4" r:id="rId4"/>
    <sheet name="C-B3" sheetId="5" r:id="rId5"/>
    <sheet name="C-B4" sheetId="6" r:id="rId6"/>
    <sheet name="C-B5" sheetId="7" r:id="rId7"/>
    <sheet name="C-B6" sheetId="8" r:id="rId8"/>
    <sheet name="C-B7" sheetId="9" r:id="rId9"/>
    <sheet name="C-B8" sheetId="10" r:id="rId10"/>
    <sheet name="C-B9" sheetId="11" r:id="rId11"/>
    <sheet name="C-B10" sheetId="12" r:id="rId12"/>
    <sheet name="C-B11" sheetId="13" r:id="rId13"/>
    <sheet name="C-B12" sheetId="14" r:id="rId14"/>
    <sheet name="C-C1" sheetId="15" r:id="rId15"/>
    <sheet name="C-C2" sheetId="16" r:id="rId16"/>
    <sheet name="C-C3" sheetId="17" r:id="rId17"/>
    <sheet name="C-C4" sheetId="18" r:id="rId18"/>
    <sheet name="C-C5" sheetId="19" r:id="rId19"/>
    <sheet name="C-C6" sheetId="20" r:id="rId20"/>
    <sheet name="C-D1" sheetId="21" r:id="rId21"/>
    <sheet name="C-D2" sheetId="22" r:id="rId22"/>
    <sheet name="C-E1" sheetId="23" r:id="rId23"/>
    <sheet name="C-E2" sheetId="24" r:id="rId24"/>
    <sheet name="C-E3" sheetId="25" r:id="rId25"/>
    <sheet name="C-E4" sheetId="26" r:id="rId26"/>
    <sheet name="C-E5" sheetId="27" r:id="rId27"/>
    <sheet name="C-E6" sheetId="28" r:id="rId28"/>
    <sheet name="C-F1" sheetId="29" r:id="rId29"/>
    <sheet name="C-F2" sheetId="30" r:id="rId30"/>
    <sheet name="C-F3" sheetId="31" r:id="rId31"/>
    <sheet name="C-F4" sheetId="32" r:id="rId32"/>
  </sheets>
  <definedNames/>
  <calcPr calcId="152511"/>
</workbook>
</file>

<file path=xl/sharedStrings.xml><?xml version="1.0" encoding="utf-8"?>
<sst xmlns="http://schemas.openxmlformats.org/spreadsheetml/2006/main" count="1005" uniqueCount="271">
  <si>
    <t>Cuadro No.</t>
  </si>
  <si>
    <t>Contenido</t>
  </si>
  <si>
    <t>A</t>
  </si>
  <si>
    <t>Cuadro resumen</t>
  </si>
  <si>
    <t>A1</t>
  </si>
  <si>
    <t>B</t>
  </si>
  <si>
    <t>Número de edificaciones a construir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</si>
  <si>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</si>
  <si>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</si>
  <si>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</si>
  <si>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</si>
  <si>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</si>
  <si>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</si>
  <si>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</si>
  <si>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</si>
  <si>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</si>
  <si>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</si>
  <si>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</si>
  <si>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</si>
  <si>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</t>
  </si>
  <si>
    <t>Número de viviendas proyectadas</t>
  </si>
  <si>
    <t>C1</t>
  </si>
  <si>
    <t>C2</t>
  </si>
  <si>
    <t>C3</t>
  </si>
  <si>
    <t>C4</t>
  </si>
  <si>
    <t>C5</t>
  </si>
  <si>
    <t>C6</t>
  </si>
  <si>
    <t>D</t>
  </si>
  <si>
    <t>Superficie del terreno y áreas a construir</t>
  </si>
  <si>
    <t>D1</t>
  </si>
  <si>
    <t>D2</t>
  </si>
  <si>
    <t>E</t>
  </si>
  <si>
    <t>Valor estimado de la edificación</t>
  </si>
  <si>
    <t>E1</t>
  </si>
  <si>
    <t>E2</t>
  </si>
  <si>
    <t>E3</t>
  </si>
  <si>
    <t>E4</t>
  </si>
  <si>
    <t>E5</t>
  </si>
  <si>
    <t>E6</t>
  </si>
  <si>
    <t>F</t>
  </si>
  <si>
    <t>Indicadores</t>
  </si>
  <si>
    <t>F1</t>
  </si>
  <si>
    <t>F2</t>
  </si>
  <si>
    <t>F3</t>
  </si>
  <si>
    <t>F4</t>
  </si>
  <si>
    <t>Dirección responsable de la información estadística y contenidos:</t>
  </si>
  <si>
    <t>Dirección de Estadísticas Económicas</t>
  </si>
  <si>
    <t>Realizadores:</t>
  </si>
  <si>
    <t>Cuadro A1</t>
  </si>
  <si>
    <t>Principales Variables</t>
  </si>
  <si>
    <t>2020</t>
  </si>
  <si>
    <t>2021</t>
  </si>
  <si>
    <t>2022</t>
  </si>
  <si>
    <t>Número de permisos de construcción</t>
  </si>
  <si>
    <t>Número de edificaciones</t>
  </si>
  <si>
    <t>Número de viviendas</t>
  </si>
  <si>
    <t>Superficie del terreno (m2)</t>
  </si>
  <si>
    <t>Área total a construir (m2)</t>
  </si>
  <si>
    <t>Cuadro B1</t>
  </si>
  <si>
    <t>Nacional</t>
  </si>
  <si>
    <t/>
  </si>
  <si>
    <t>Superficie del terreno (M2)</t>
  </si>
  <si>
    <t>Área total a construir (M2)</t>
  </si>
  <si>
    <t>Valor estimado de la edificación (dólares)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</si>
  <si>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</si>
  <si>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</si>
  <si>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</si>
  <si>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</si>
  <si>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</si>
  <si>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</si>
  <si>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</si>
  <si>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</si>
  <si>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</si>
  <si>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</si>
  <si>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</si>
  <si>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</si>
  <si>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</si>
  <si>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</si>
  <si>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</si>
  <si>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</si>
  <si>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</si>
  <si>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</si>
  <si>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</si>
  <si>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</si>
  <si>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</si>
  <si>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</si>
  <si>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 de los Tsáchilas</t>
  </si>
  <si>
    <t>Santa Elena</t>
  </si>
  <si>
    <t>Provincias</t>
  </si>
  <si>
    <t>Cuadro B2</t>
  </si>
  <si>
    <t>Total de edificaciones</t>
  </si>
  <si>
    <t>Urbana</t>
  </si>
  <si>
    <t>Rural</t>
  </si>
  <si>
    <t>Cuadro B3</t>
  </si>
  <si>
    <t>Tipo de obra</t>
  </si>
  <si>
    <t>Nueva Construcción</t>
  </si>
  <si>
    <t>Ampliación</t>
  </si>
  <si>
    <t>Reconstrucción</t>
  </si>
  <si>
    <t>Cuadro B4</t>
  </si>
  <si>
    <t>Edificaciones con una vivienda</t>
  </si>
  <si>
    <t>Edificaciones con dos viviendas</t>
  </si>
  <si>
    <t>Comercial</t>
  </si>
  <si>
    <t>Industrial</t>
  </si>
  <si>
    <t>Educación Particular</t>
  </si>
  <si>
    <t>Educación Pública</t>
  </si>
  <si>
    <t>Cultura</t>
  </si>
  <si>
    <t>Complejos recreacionales</t>
  </si>
  <si>
    <t>Hospitales, clínicas y otros establecimientos de salud particular</t>
  </si>
  <si>
    <t>Hospitales, clínicas y otros establecimientos de salud público</t>
  </si>
  <si>
    <t>Transporte y Comunicaciones</t>
  </si>
  <si>
    <t>Mixto Residencial y No Residencial</t>
  </si>
  <si>
    <t>Otras</t>
  </si>
  <si>
    <t>Cuadro B5</t>
  </si>
  <si>
    <t>Uso de la edificación</t>
  </si>
  <si>
    <t>Cuadro B6</t>
  </si>
  <si>
    <t>Menos de 100 m2</t>
  </si>
  <si>
    <t>100 a 199 m2</t>
  </si>
  <si>
    <t>200 a 299 m2</t>
  </si>
  <si>
    <t>300 a 399 m2</t>
  </si>
  <si>
    <t>400 a 499 m2</t>
  </si>
  <si>
    <t>500 y más m2</t>
  </si>
  <si>
    <t>Cuadro B7</t>
  </si>
  <si>
    <t>Material predominante</t>
  </si>
  <si>
    <t>Cimientos</t>
  </si>
  <si>
    <t>Regiones del Ecuador</t>
  </si>
  <si>
    <t>Costa</t>
  </si>
  <si>
    <t>Sierra</t>
  </si>
  <si>
    <t>Hormigón armado</t>
  </si>
  <si>
    <t>Hormigón ciclópeo</t>
  </si>
  <si>
    <t>Sobre pilotes</t>
  </si>
  <si>
    <t>Cimiento portantes</t>
  </si>
  <si>
    <t>Otros</t>
  </si>
  <si>
    <t>No Aplica</t>
  </si>
  <si>
    <t>Pisos</t>
  </si>
  <si>
    <t>Tierra estabilizada</t>
  </si>
  <si>
    <t>Hormigón</t>
  </si>
  <si>
    <t>Madera</t>
  </si>
  <si>
    <t>Cerámica</t>
  </si>
  <si>
    <t>Porcelanato</t>
  </si>
  <si>
    <t>Estructura</t>
  </si>
  <si>
    <t>Muros portantes</t>
  </si>
  <si>
    <t>Paredes</t>
  </si>
  <si>
    <t>Ladrillo</t>
  </si>
  <si>
    <t>Bloque</t>
  </si>
  <si>
    <t>Adobe o tapia</t>
  </si>
  <si>
    <t>Bahreque</t>
  </si>
  <si>
    <t>Prefabricadas</t>
  </si>
  <si>
    <t>Vidrio</t>
  </si>
  <si>
    <t>Cubierta</t>
  </si>
  <si>
    <t>Fibrocemento (eternit, ardex)</t>
  </si>
  <si>
    <t>Arcilla (teja)</t>
  </si>
  <si>
    <t>Láminas metálicas (zinc)</t>
  </si>
  <si>
    <t>Policarbonato</t>
  </si>
  <si>
    <t>Losa mixta</t>
  </si>
  <si>
    <t>Cuadro B8</t>
  </si>
  <si>
    <t>Acceso a la edificación</t>
  </si>
  <si>
    <t>Carretera adoquinada pavimentada o de concreto</t>
  </si>
  <si>
    <t>Carretera lastrada o de tierra</t>
  </si>
  <si>
    <t>Río, mar, lago</t>
  </si>
  <si>
    <t>Otro</t>
  </si>
  <si>
    <t>Cuadro B9</t>
  </si>
  <si>
    <t>Ocupación de la edificación</t>
  </si>
  <si>
    <t>Aislado</t>
  </si>
  <si>
    <t>Pareado</t>
  </si>
  <si>
    <t>Continuo</t>
  </si>
  <si>
    <t>Cuadro B10</t>
  </si>
  <si>
    <t>Número de pisos</t>
  </si>
  <si>
    <t>1</t>
  </si>
  <si>
    <t>2</t>
  </si>
  <si>
    <t>3</t>
  </si>
  <si>
    <t>4 y más</t>
  </si>
  <si>
    <t>Cuadro B11</t>
  </si>
  <si>
    <t>Tipo de financiamiento</t>
  </si>
  <si>
    <t>Recursos propios (dólares)</t>
  </si>
  <si>
    <t>Cuadro B12</t>
  </si>
  <si>
    <t>Provincia</t>
  </si>
  <si>
    <t>Con acceso</t>
  </si>
  <si>
    <t>Sin Acceso</t>
  </si>
  <si>
    <t>Cuadro C1</t>
  </si>
  <si>
    <t>Total de viviendas</t>
  </si>
  <si>
    <t>Cuadro C2</t>
  </si>
  <si>
    <t>Cuadro C3</t>
  </si>
  <si>
    <t>Rango de área total a construir</t>
  </si>
  <si>
    <t>Cuadro C4</t>
  </si>
  <si>
    <t>4</t>
  </si>
  <si>
    <t>5</t>
  </si>
  <si>
    <t>6</t>
  </si>
  <si>
    <t>7 y más</t>
  </si>
  <si>
    <t>Cuadro C5</t>
  </si>
  <si>
    <t>5 y más</t>
  </si>
  <si>
    <t>Cuadro C6</t>
  </si>
  <si>
    <t>Proyecto de vivienda</t>
  </si>
  <si>
    <t>Viviendas de interés social</t>
  </si>
  <si>
    <t>Viviendas de interés público</t>
  </si>
  <si>
    <t>Cuadro D1</t>
  </si>
  <si>
    <t>Superficie total del terreno</t>
  </si>
  <si>
    <t>Total</t>
  </si>
  <si>
    <t>Residencial</t>
  </si>
  <si>
    <t>No Residencial</t>
  </si>
  <si>
    <t>Parqueadero*</t>
  </si>
  <si>
    <t xml:space="preserve"> *  Es el parqueadero de las edificaciones con fines no residenciales</t>
  </si>
  <si>
    <t>Cuadro D2</t>
  </si>
  <si>
    <t>Cuadro E1</t>
  </si>
  <si>
    <t>Monto total de financiamiento</t>
  </si>
  <si>
    <t>Cuadro E2</t>
  </si>
  <si>
    <t>Uso de edificación</t>
  </si>
  <si>
    <t>Cuadro E3</t>
  </si>
  <si>
    <t>Recursos propios</t>
  </si>
  <si>
    <t>Préstamos</t>
  </si>
  <si>
    <t>Recursos Mixtos</t>
  </si>
  <si>
    <t>Cuadro E4</t>
  </si>
  <si>
    <t>Recursos Propios</t>
  </si>
  <si>
    <t>Cuadro E5</t>
  </si>
  <si>
    <t>Financiamiento proveniente de:</t>
  </si>
  <si>
    <t>Recursos Personales</t>
  </si>
  <si>
    <t>Recursos de empresas y constructoras privadas</t>
  </si>
  <si>
    <t>Recursos de las mutualistas</t>
  </si>
  <si>
    <t>Otros recursos</t>
  </si>
  <si>
    <t>Cuadro E6</t>
  </si>
  <si>
    <t>Préstamos del BIESS, ISSFA o ISSPOL</t>
  </si>
  <si>
    <t>Préstamos cooperativas</t>
  </si>
  <si>
    <t>Préstamo de las mutualistas</t>
  </si>
  <si>
    <t>Préstamos de bancos privados</t>
  </si>
  <si>
    <t>Préstamos del Banco de Desarrollo del Ecuador</t>
  </si>
  <si>
    <t>Préstamos de la Corporación Financiera Nacional</t>
  </si>
  <si>
    <t>Bono, incentivo o subsidio de vivienda (MIDUVI)</t>
  </si>
  <si>
    <t>Otros préstamos</t>
  </si>
  <si>
    <t>Cuadro F1</t>
  </si>
  <si>
    <t>Nota 1: El cálculo de este indicador corresponde a la división entre el total de viviendas en la provincia i (numerador), para la población de la provincia i (denominador), en un periodo determinado de tiempo.</t>
  </si>
  <si>
    <t>Cuadro F2</t>
  </si>
  <si>
    <t>Nota 2: El cálculo de este indicador corresponde a la división entre el área residencial a construir en la provincia i (numerador), para el número total de viviendas a construir en la provincia i (denominador), en un periodo determinado de tiempo.</t>
  </si>
  <si>
    <t>Cuadro F3</t>
  </si>
  <si>
    <t>Edificación residencial</t>
  </si>
  <si>
    <t>Nota 1: Para el cálculo se toma el área total a construir.</t>
  </si>
  <si>
    <t>Nota 2: El costo promedio de la edificación por metro cuadrado es la división entre el costo de construcción proyectado de la edificación según el uso i y la provincia j como numerador, para el área total a construir según el uso i y la provincia j en el denominador, en un periodo determinado de tiempo.</t>
  </si>
  <si>
    <t>Cuadro F4</t>
  </si>
  <si>
    <t>Nota 1: Para el cálculo de este indicador se toma el área residencial a construir.</t>
  </si>
  <si>
    <t>Nota 2: El cálculo de este indicador corresponde a la división entre el área residencial a construir (numerador) y la población (denominador) de la provincia i, en un periodo determinado de tiempo.</t>
  </si>
  <si>
    <r>
      <rPr>
        <b/>
        <sz val="10"/>
        <color rgb="FF363535"/>
        <rFont val="Century Gothic"/>
        <family val="2"/>
      </rPr>
      <t xml:space="preserve">Fuente: </t>
    </r>
    <r>
      <rPr>
        <sz val="10"/>
        <color rgb="FF363535"/>
        <rFont val="Century Gothic"/>
        <family val="2"/>
      </rPr>
      <t>Estadísticas de Edificaciones, 2020 - 2022</t>
    </r>
  </si>
  <si>
    <r>
      <rPr>
        <b/>
        <sz val="10"/>
        <color rgb="FF363535"/>
        <rFont val="Century Gothic"/>
        <family val="2"/>
      </rPr>
      <t xml:space="preserve">Fuente: </t>
    </r>
    <r>
      <rPr>
        <sz val="10"/>
        <color rgb="FF363535"/>
        <rFont val="Century Gothic"/>
        <family val="2"/>
      </rPr>
      <t>Estadísticas de Edificaciones, 2022</t>
    </r>
  </si>
  <si>
    <r>
      <rPr>
        <b/>
        <sz val="10"/>
        <color rgb="FF363535"/>
        <rFont val="Century Gothic"/>
        <family val="2"/>
      </rPr>
      <t xml:space="preserve">Fuente: </t>
    </r>
    <r>
      <rPr>
        <sz val="10"/>
        <color rgb="FF363535"/>
        <rFont val="Century Gothic"/>
        <family val="2"/>
      </rPr>
      <t>Estadísticas de Edificaciones, 2022</t>
    </r>
  </si>
  <si>
    <r>
      <rPr>
        <b/>
        <sz val="10"/>
        <color rgb="FF363535"/>
        <rFont val="Century Gothic"/>
        <family val="2"/>
      </rPr>
      <t>Fuente:</t>
    </r>
    <r>
      <rPr>
        <sz val="10"/>
        <color rgb="FF363535"/>
        <rFont val="Century Gothic"/>
        <family val="2"/>
      </rPr>
      <t xml:space="preserve"> Estadísticas de Edificaciones, 2022</t>
    </r>
  </si>
  <si>
    <r>
      <rPr>
        <b/>
        <sz val="11"/>
        <color rgb="FF595959"/>
        <rFont val="Century Gothic"/>
        <family val="2"/>
      </rPr>
      <t xml:space="preserve">Revisión: </t>
    </r>
    <r>
      <rPr>
        <sz val="11"/>
        <color rgb="FF595959"/>
        <rFont val="Century Gothic"/>
        <family val="2"/>
      </rPr>
      <t>Roberto Chaves</t>
    </r>
  </si>
  <si>
    <r>
      <t xml:space="preserve">Aprobación: </t>
    </r>
    <r>
      <rPr>
        <sz val="11"/>
        <color rgb="FF595959"/>
        <rFont val="Century Gothic"/>
        <family val="2"/>
      </rPr>
      <t>Diana Barco</t>
    </r>
  </si>
  <si>
    <t>Área</t>
  </si>
  <si>
    <t>Rangos de área total a construir</t>
  </si>
  <si>
    <t>Amazonía</t>
  </si>
  <si>
    <t>Carretera empedrada</t>
  </si>
  <si>
    <t>Camino, sendero, chaquiñán</t>
  </si>
  <si>
    <t>Sobre línea de fábrica</t>
  </si>
  <si>
    <t>Préstamos (dólares)</t>
  </si>
  <si>
    <t>Edificaciones con tres o más viviendas</t>
  </si>
  <si>
    <t>Área Urbana</t>
  </si>
  <si>
    <t>Área Rural</t>
  </si>
  <si>
    <t>Número de cuartos por vivienda</t>
  </si>
  <si>
    <t>Número de dormitorios por vivienda</t>
  </si>
  <si>
    <t>Área a construir</t>
  </si>
  <si>
    <t>Área para espacios verdes</t>
  </si>
  <si>
    <t>Cemento pulido</t>
  </si>
  <si>
    <t>Edificio administrativo (público)</t>
  </si>
  <si>
    <t>Recursos gobiernos central, provincial, seccional</t>
  </si>
  <si>
    <t>Piso laminado (piso flotante)</t>
  </si>
  <si>
    <t>Mármol</t>
  </si>
  <si>
    <t>Piso epóxico</t>
  </si>
  <si>
    <t>Metálica</t>
  </si>
  <si>
    <t>Planchas de cartón yeso</t>
  </si>
  <si>
    <t>Tipo sánduche o metálico poliuretano</t>
  </si>
  <si>
    <t>Madera y capa asfáltica</t>
  </si>
  <si>
    <r>
      <rPr>
        <b/>
        <sz val="11"/>
        <color rgb="FF595959"/>
        <rFont val="Century Gothic"/>
        <family val="2"/>
      </rPr>
      <t>Elaboración</t>
    </r>
    <r>
      <rPr>
        <sz val="11"/>
        <color rgb="FF595959"/>
        <rFont val="Century Gothic"/>
        <family val="2"/>
      </rPr>
      <t>:Valery Paz y Miño / Enrique Vallejo / Michael Soria</t>
    </r>
  </si>
  <si>
    <t>Nota 1: Para el cálculo de este tabulado se excluye la categoría "No responde" de la Ocupación de la edificación.</t>
  </si>
  <si>
    <t>Nota 1: Para el cálculo de este tabulado se excluye la categoría "No responde" del acceso a telefonía celular/internet.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</si>
</sst>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3"/>
      <color rgb="FFFFFFFF"/>
      <name val="Century Gothic"/>
      <family val="2"/>
    </font>
    <font>
      <b/>
      <sz val="13"/>
      <color rgb="FF595959"/>
      <name val="Century Gothic"/>
      <family val="2"/>
    </font>
    <font>
      <sz val="13"/>
      <color rgb="FF595959"/>
      <name val="Century Gothic"/>
      <family val="2"/>
    </font>
    <font>
      <sz val="11"/>
      <color rgb="FF595959"/>
      <name val="Century Gothic"/>
      <family val="2"/>
    </font>
    <font>
      <b/>
      <sz val="14"/>
      <color rgb="FF000000"/>
      <name val="Century Gothic"/>
      <family val="2"/>
    </font>
    <font>
      <sz val="12"/>
      <color rgb="FF363535"/>
      <name val="Century Gothic"/>
      <family val="2"/>
    </font>
    <font>
      <sz val="10"/>
      <color rgb="FF363535"/>
      <name val="Century Gothic"/>
      <family val="2"/>
    </font>
    <font>
      <b/>
      <sz val="13"/>
      <color rgb="FF363535"/>
      <name val="Century Gothic"/>
      <family val="2"/>
    </font>
    <font>
      <b/>
      <sz val="10"/>
      <color rgb="FF363535"/>
      <name val="Century Gothic"/>
      <family val="2"/>
    </font>
    <font>
      <b/>
      <sz val="11"/>
      <color rgb="FF595959"/>
      <name val="Century Gothic"/>
      <family val="2"/>
    </font>
    <font>
      <i/>
      <sz val="18"/>
      <color theme="0"/>
      <name val="Calibri"/>
      <family val="2"/>
    </font>
    <font>
      <b/>
      <sz val="24"/>
      <color theme="4" tint="-0.5"/>
      <name val="Century Gothic"/>
      <family val="2"/>
    </font>
    <font>
      <sz val="18"/>
      <color theme="4" tint="-0.5"/>
      <name val="Century Gothic"/>
      <family val="2"/>
    </font>
    <font>
      <b/>
      <sz val="27"/>
      <color theme="3" tint="-0.25"/>
      <name val="Century Gothic"/>
      <family val="2"/>
    </font>
    <font>
      <sz val="27"/>
      <color theme="3" tint="-0.25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43F5C"/>
        <bgColor indexed="64"/>
      </patternFill>
    </fill>
    <fill>
      <patternFill patternType="solid">
        <fgColor rgb="FF87D3D5"/>
        <bgColor indexed="64"/>
      </patternFill>
    </fill>
  </fills>
  <borders count="5">
    <border>
      <left/>
      <right/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363535"/>
      </left>
      <right style="thin">
        <color rgb="FF363535"/>
      </right>
      <top style="thin">
        <color rgb="FF363535"/>
      </top>
      <bottom style="thin">
        <color rgb="FF36353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9" fillId="3" borderId="3" xfId="0" applyNumberFormat="1" applyFont="1" applyFill="1" applyBorder="1" applyAlignment="1">
      <alignment horizontal="left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478000" cy="18288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0" cy="18288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219075</xdr:colOff>
      <xdr:row>0</xdr:row>
      <xdr:rowOff>447675</xdr:rowOff>
    </xdr:from>
    <xdr:to>
      <xdr:col>2</xdr:col>
      <xdr:colOff>504825</xdr:colOff>
      <xdr:row>0</xdr:row>
      <xdr:rowOff>1428750</xdr:rowOff>
    </xdr:to>
    <xdr:sp macro="" textlink="">
      <xdr:nvSpPr>
        <xdr:cNvPr id="4" name="CuadroTexto 3"/>
        <xdr:cNvSpPr txBox="1"/>
      </xdr:nvSpPr>
      <xdr:spPr>
        <a:xfrm>
          <a:off x="1600200" y="447675"/>
          <a:ext cx="116681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s-ES_tradnl" sz="2700" b="1" i="0">
              <a:solidFill>
                <a:schemeClr val="tx2">
                  <a:lumMod val="75000"/>
                </a:schemeClr>
              </a:solidFill>
              <a:latin typeface="Century Gothic" panose="020B0502020202020204" pitchFamily="34" charset="0"/>
            </a:rPr>
            <a:t>Tabulados de las</a:t>
          </a:r>
          <a:r>
            <a:rPr lang="es-ES_tradnl" sz="2700" b="1" i="0" baseline="0">
              <a:solidFill>
                <a:schemeClr val="tx2">
                  <a:lumMod val="75000"/>
                </a:schemeClr>
              </a:solidFill>
              <a:latin typeface="Century Gothic" panose="020B0502020202020204" pitchFamily="34" charset="0"/>
            </a:rPr>
            <a:t> Estadísticas</a:t>
          </a:r>
          <a:r>
            <a:rPr lang="es-ES_tradnl" sz="2700" b="1" i="0">
              <a:solidFill>
                <a:schemeClr val="tx2">
                  <a:lumMod val="75000"/>
                </a:schemeClr>
              </a:solidFill>
              <a:latin typeface="Century Gothic" panose="020B0502020202020204" pitchFamily="34" charset="0"/>
            </a:rPr>
            <a:t> de Edificaciones (ESED) 2022</a:t>
          </a:r>
        </a:p>
        <a:p>
          <a:r>
            <a:rPr lang="es-ES_tradnl" sz="2700" b="0" i="0">
              <a:solidFill>
                <a:schemeClr val="tx2">
                  <a:lumMod val="75000"/>
                </a:schemeClr>
              </a:solidFill>
              <a:latin typeface="Century Gothic" panose="020B0502020202020204" pitchFamily="34" charset="0"/>
            </a:rPr>
            <a:t>Permisos</a:t>
          </a:r>
          <a:r>
            <a:rPr lang="es-ES_tradnl" sz="2700" b="0" i="0" baseline="0">
              <a:solidFill>
                <a:schemeClr val="tx2">
                  <a:lumMod val="75000"/>
                </a:schemeClr>
              </a:solidFill>
              <a:latin typeface="Century Gothic" panose="020B0502020202020204" pitchFamily="34" charset="0"/>
            </a:rPr>
            <a:t> de contrucción</a:t>
          </a:r>
          <a:endParaRPr lang="es-ES_tradnl" sz="2700" b="0" i="0">
            <a:solidFill>
              <a:schemeClr val="tx2">
                <a:lumMod val="75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2880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8</xdr:col>
      <xdr:colOff>0</xdr:colOff>
      <xdr:row>3</xdr:row>
      <xdr:rowOff>0</xdr:rowOff>
    </xdr:from>
    <xdr:to>
      <xdr:col>9</xdr:col>
      <xdr:colOff>390525</xdr:colOff>
      <xdr:row>4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755457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7</xdr:col>
      <xdr:colOff>2124075</xdr:colOff>
      <xdr:row>0</xdr:row>
      <xdr:rowOff>1428750</xdr:rowOff>
    </xdr:to>
    <xdr:grpSp>
      <xdr:nvGrpSpPr>
        <xdr:cNvPr id="4" name="Grupo 3"/>
        <xdr:cNvGrpSpPr/>
      </xdr:nvGrpSpPr>
      <xdr:grpSpPr>
        <a:xfrm>
          <a:off x="3724275" y="0"/>
          <a:ext cx="13573125" cy="1428750"/>
          <a:chOff x="2968625" y="15875"/>
          <a:chExt cx="13507774" cy="1432863"/>
        </a:xfrm>
      </xdr:grpSpPr>
      <xdr:sp macro="" textlink="">
        <xdr:nvSpPr>
          <xdr:cNvPr id="5" name="CuadroTexto 4"/>
          <xdr:cNvSpPr txBox="1"/>
        </xdr:nvSpPr>
        <xdr:spPr>
          <a:xfrm>
            <a:off x="2978756" y="15875"/>
            <a:ext cx="9843790" cy="9800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a construir</a:t>
            </a:r>
            <a:endPara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endParaRP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según acceso a la edificación,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968625" y="941146"/>
            <a:ext cx="13507774" cy="507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1732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732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4</xdr:row>
      <xdr:rowOff>352425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3792200" y="2028825"/>
          <a:ext cx="1152525" cy="790575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1476375</xdr:colOff>
      <xdr:row>0</xdr:row>
      <xdr:rowOff>19050</xdr:rowOff>
    </xdr:from>
    <xdr:to>
      <xdr:col>7</xdr:col>
      <xdr:colOff>28575</xdr:colOff>
      <xdr:row>0</xdr:row>
      <xdr:rowOff>1419225</xdr:rowOff>
    </xdr:to>
    <xdr:grpSp>
      <xdr:nvGrpSpPr>
        <xdr:cNvPr id="4" name="Grupo 3"/>
        <xdr:cNvGrpSpPr/>
      </xdr:nvGrpSpPr>
      <xdr:grpSpPr>
        <a:xfrm>
          <a:off x="1695450" y="19050"/>
          <a:ext cx="12887325" cy="1400175"/>
          <a:chOff x="1555750" y="15875"/>
          <a:chExt cx="16223480" cy="1391589"/>
        </a:xfrm>
      </xdr:grpSpPr>
      <xdr:sp macro="" textlink="">
        <xdr:nvSpPr>
          <xdr:cNvPr id="5" name="CuadroTexto 4"/>
          <xdr:cNvSpPr txBox="1"/>
        </xdr:nvSpPr>
        <xdr:spPr>
          <a:xfrm>
            <a:off x="1604420" y="15875"/>
            <a:ext cx="13554718" cy="9800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 según ocupación de la edificación, año 2022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555750" y="899882"/>
            <a:ext cx="16223480" cy="5075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6845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6845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5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37922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2047875</xdr:colOff>
      <xdr:row>0</xdr:row>
      <xdr:rowOff>0</xdr:rowOff>
    </xdr:from>
    <xdr:to>
      <xdr:col>4</xdr:col>
      <xdr:colOff>2038350</xdr:colOff>
      <xdr:row>0</xdr:row>
      <xdr:rowOff>1362075</xdr:rowOff>
    </xdr:to>
    <xdr:grpSp>
      <xdr:nvGrpSpPr>
        <xdr:cNvPr id="4" name="Grupo 3"/>
        <xdr:cNvGrpSpPr/>
      </xdr:nvGrpSpPr>
      <xdr:grpSpPr>
        <a:xfrm>
          <a:off x="2266950" y="0"/>
          <a:ext cx="9467850" cy="1362075"/>
          <a:chOff x="1952625" y="0"/>
          <a:chExt cx="18853775" cy="1363808"/>
        </a:xfrm>
      </xdr:grpSpPr>
      <xdr:sp macro="" textlink="">
        <xdr:nvSpPr>
          <xdr:cNvPr id="5" name="CuadroTexto 4"/>
          <xdr:cNvSpPr txBox="1"/>
        </xdr:nvSpPr>
        <xdr:spPr>
          <a:xfrm>
            <a:off x="1999759" y="0"/>
            <a:ext cx="18806641" cy="9798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a construir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de la edificación y número de pisos, año 2022 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952625" y="868064"/>
            <a:ext cx="14371290" cy="4957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982575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82575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5</xdr:col>
      <xdr:colOff>0</xdr:colOff>
      <xdr:row>3</xdr:row>
      <xdr:rowOff>0</xdr:rowOff>
    </xdr:from>
    <xdr:to>
      <xdr:col>6</xdr:col>
      <xdr:colOff>390525</xdr:colOff>
      <xdr:row>4</xdr:row>
      <xdr:rowOff>209550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17443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1228725</xdr:colOff>
      <xdr:row>0</xdr:row>
      <xdr:rowOff>1362075</xdr:rowOff>
    </xdr:to>
    <xdr:grpSp>
      <xdr:nvGrpSpPr>
        <xdr:cNvPr id="4" name="Grupo 3"/>
        <xdr:cNvGrpSpPr/>
      </xdr:nvGrpSpPr>
      <xdr:grpSpPr>
        <a:xfrm>
          <a:off x="1457325" y="0"/>
          <a:ext cx="9467850" cy="1362075"/>
          <a:chOff x="1952625" y="0"/>
          <a:chExt cx="18853775" cy="1363808"/>
        </a:xfrm>
      </xdr:grpSpPr>
      <xdr:sp macro="" textlink="">
        <xdr:nvSpPr>
          <xdr:cNvPr id="5" name="CuadroTexto 4"/>
          <xdr:cNvSpPr txBox="1"/>
        </xdr:nvSpPr>
        <xdr:spPr>
          <a:xfrm>
            <a:off x="1999759" y="0"/>
            <a:ext cx="18806641" cy="9798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a construir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de la edificación y tipo de financiamiento, año 2022 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952625" y="868064"/>
            <a:ext cx="14371290" cy="4957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(Números y dólares)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60020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5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24587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9</xdr:col>
      <xdr:colOff>571500</xdr:colOff>
      <xdr:row>0</xdr:row>
      <xdr:rowOff>1285875</xdr:rowOff>
    </xdr:to>
    <xdr:grpSp>
      <xdr:nvGrpSpPr>
        <xdr:cNvPr id="4" name="Grupo 3"/>
        <xdr:cNvGrpSpPr/>
      </xdr:nvGrpSpPr>
      <xdr:grpSpPr>
        <a:xfrm>
          <a:off x="2286000" y="0"/>
          <a:ext cx="13030200" cy="1285875"/>
          <a:chOff x="1746250" y="0"/>
          <a:chExt cx="13115949" cy="1284433"/>
        </a:xfrm>
      </xdr:grpSpPr>
      <xdr:sp macro="" textlink="">
        <xdr:nvSpPr>
          <xdr:cNvPr id="5" name="CuadroTexto 4"/>
          <xdr:cNvSpPr txBox="1"/>
        </xdr:nvSpPr>
        <xdr:spPr>
          <a:xfrm>
            <a:off x="1762645" y="0"/>
            <a:ext cx="10860006" cy="982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acceso a telefonía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celular/internet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, año 2022 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746250" y="872130"/>
            <a:ext cx="13115949" cy="4123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87755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7755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5</xdr:col>
      <xdr:colOff>0</xdr:colOff>
      <xdr:row>3</xdr:row>
      <xdr:rowOff>0</xdr:rowOff>
    </xdr:from>
    <xdr:to>
      <xdr:col>6</xdr:col>
      <xdr:colOff>390525</xdr:colOff>
      <xdr:row>5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04108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2000250</xdr:colOff>
      <xdr:row>0</xdr:row>
      <xdr:rowOff>0</xdr:rowOff>
    </xdr:from>
    <xdr:to>
      <xdr:col>9</xdr:col>
      <xdr:colOff>542925</xdr:colOff>
      <xdr:row>0</xdr:row>
      <xdr:rowOff>1352550</xdr:rowOff>
    </xdr:to>
    <xdr:grpSp>
      <xdr:nvGrpSpPr>
        <xdr:cNvPr id="4" name="Grupo 3"/>
        <xdr:cNvGrpSpPr/>
      </xdr:nvGrpSpPr>
      <xdr:grpSpPr>
        <a:xfrm>
          <a:off x="2219325" y="0"/>
          <a:ext cx="11782425" cy="1352550"/>
          <a:chOff x="1539875" y="63500"/>
          <a:chExt cx="18072292" cy="1351902"/>
        </a:xfrm>
      </xdr:grpSpPr>
      <xdr:sp macro="" textlink="">
        <xdr:nvSpPr>
          <xdr:cNvPr id="5" name="CuadroTexto 4"/>
          <xdr:cNvSpPr txBox="1"/>
        </xdr:nvSpPr>
        <xdr:spPr>
          <a:xfrm>
            <a:off x="1589574" y="63500"/>
            <a:ext cx="18022593" cy="98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Viviendas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área,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539875" y="919592"/>
            <a:ext cx="13581327" cy="4958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3444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444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4</xdr:row>
      <xdr:rowOff>400050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21253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1905000</xdr:colOff>
      <xdr:row>0</xdr:row>
      <xdr:rowOff>0</xdr:rowOff>
    </xdr:from>
    <xdr:to>
      <xdr:col>5</xdr:col>
      <xdr:colOff>904875</xdr:colOff>
      <xdr:row>0</xdr:row>
      <xdr:rowOff>1352550</xdr:rowOff>
    </xdr:to>
    <xdr:grpSp>
      <xdr:nvGrpSpPr>
        <xdr:cNvPr id="4" name="Grupo 3"/>
        <xdr:cNvGrpSpPr/>
      </xdr:nvGrpSpPr>
      <xdr:grpSpPr>
        <a:xfrm>
          <a:off x="2124075" y="0"/>
          <a:ext cx="8524875" cy="1352550"/>
          <a:chOff x="1539875" y="63500"/>
          <a:chExt cx="18072292" cy="1351902"/>
        </a:xfrm>
      </xdr:grpSpPr>
      <xdr:sp macro="" textlink="">
        <xdr:nvSpPr>
          <xdr:cNvPr id="5" name="CuadroTexto 4"/>
          <xdr:cNvSpPr txBox="1"/>
        </xdr:nvSpPr>
        <xdr:spPr>
          <a:xfrm>
            <a:off x="1589574" y="63500"/>
            <a:ext cx="18022593" cy="98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Viviendas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tipo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de obra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539875" y="919592"/>
            <a:ext cx="13581327" cy="4958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21425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21425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9</xdr:col>
      <xdr:colOff>0</xdr:colOff>
      <xdr:row>3</xdr:row>
      <xdr:rowOff>0</xdr:rowOff>
    </xdr:from>
    <xdr:to>
      <xdr:col>10</xdr:col>
      <xdr:colOff>390525</xdr:colOff>
      <xdr:row>4</xdr:row>
      <xdr:rowOff>209550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86023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2857500</xdr:colOff>
      <xdr:row>0</xdr:row>
      <xdr:rowOff>0</xdr:rowOff>
    </xdr:from>
    <xdr:to>
      <xdr:col>12</xdr:col>
      <xdr:colOff>533400</xdr:colOff>
      <xdr:row>0</xdr:row>
      <xdr:rowOff>1381125</xdr:rowOff>
    </xdr:to>
    <xdr:grpSp>
      <xdr:nvGrpSpPr>
        <xdr:cNvPr id="4" name="Grupo 3"/>
        <xdr:cNvGrpSpPr/>
      </xdr:nvGrpSpPr>
      <xdr:grpSpPr>
        <a:xfrm>
          <a:off x="3076575" y="0"/>
          <a:ext cx="18345150" cy="1381125"/>
          <a:chOff x="2063750" y="0"/>
          <a:chExt cx="18433449" cy="1379683"/>
        </a:xfrm>
      </xdr:grpSpPr>
      <xdr:sp macro="" textlink="">
        <xdr:nvSpPr>
          <xdr:cNvPr id="5" name="CuadroTexto 4"/>
          <xdr:cNvSpPr txBox="1"/>
        </xdr:nvSpPr>
        <xdr:spPr>
          <a:xfrm>
            <a:off x="2077575" y="0"/>
            <a:ext cx="18419624" cy="9775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Viviendas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metros cuadrados,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063750" y="871960"/>
            <a:ext cx="12903414" cy="5077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78308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308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9</xdr:col>
      <xdr:colOff>0</xdr:colOff>
      <xdr:row>3</xdr:row>
      <xdr:rowOff>0</xdr:rowOff>
    </xdr:from>
    <xdr:to>
      <xdr:col>10</xdr:col>
      <xdr:colOff>390525</xdr:colOff>
      <xdr:row>4</xdr:row>
      <xdr:rowOff>209550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76022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14</xdr:col>
      <xdr:colOff>285750</xdr:colOff>
      <xdr:row>0</xdr:row>
      <xdr:rowOff>1381125</xdr:rowOff>
    </xdr:to>
    <xdr:grpSp>
      <xdr:nvGrpSpPr>
        <xdr:cNvPr id="4" name="Grupo 3"/>
        <xdr:cNvGrpSpPr/>
      </xdr:nvGrpSpPr>
      <xdr:grpSpPr>
        <a:xfrm>
          <a:off x="3305175" y="0"/>
          <a:ext cx="18392775" cy="1381125"/>
          <a:chOff x="2063750" y="0"/>
          <a:chExt cx="18433449" cy="1379683"/>
        </a:xfrm>
      </xdr:grpSpPr>
      <xdr:sp macro="" textlink="">
        <xdr:nvSpPr>
          <xdr:cNvPr id="5" name="CuadroTexto 4"/>
          <xdr:cNvSpPr txBox="1"/>
        </xdr:nvSpPr>
        <xdr:spPr>
          <a:xfrm>
            <a:off x="2077575" y="0"/>
            <a:ext cx="18419624" cy="9775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Viviendas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número de cuartos,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063750" y="871960"/>
            <a:ext cx="12903414" cy="5077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7160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7</xdr:col>
      <xdr:colOff>0</xdr:colOff>
      <xdr:row>3</xdr:row>
      <xdr:rowOff>0</xdr:rowOff>
    </xdr:from>
    <xdr:to>
      <xdr:col>8</xdr:col>
      <xdr:colOff>390525</xdr:colOff>
      <xdr:row>5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350645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1809750</xdr:colOff>
      <xdr:row>0</xdr:row>
      <xdr:rowOff>0</xdr:rowOff>
    </xdr:from>
    <xdr:to>
      <xdr:col>16</xdr:col>
      <xdr:colOff>123825</xdr:colOff>
      <xdr:row>0</xdr:row>
      <xdr:rowOff>1381125</xdr:rowOff>
    </xdr:to>
    <xdr:grpSp>
      <xdr:nvGrpSpPr>
        <xdr:cNvPr id="4" name="Grupo 3"/>
        <xdr:cNvGrpSpPr/>
      </xdr:nvGrpSpPr>
      <xdr:grpSpPr>
        <a:xfrm>
          <a:off x="2028825" y="0"/>
          <a:ext cx="18459450" cy="1381125"/>
          <a:chOff x="2063750" y="0"/>
          <a:chExt cx="18433449" cy="1379683"/>
        </a:xfrm>
      </xdr:grpSpPr>
      <xdr:sp macro="" textlink="">
        <xdr:nvSpPr>
          <xdr:cNvPr id="5" name="CuadroTexto 4"/>
          <xdr:cNvSpPr txBox="1"/>
        </xdr:nvSpPr>
        <xdr:spPr>
          <a:xfrm>
            <a:off x="2077575" y="0"/>
            <a:ext cx="18419624" cy="9775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Viviendas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número de dormitorios,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063750" y="871960"/>
            <a:ext cx="12903414" cy="5077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6012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012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5</xdr:col>
      <xdr:colOff>0</xdr:colOff>
      <xdr:row>3</xdr:row>
      <xdr:rowOff>0</xdr:rowOff>
    </xdr:from>
    <xdr:to>
      <xdr:col>6</xdr:col>
      <xdr:colOff>390525</xdr:colOff>
      <xdr:row>4</xdr:row>
      <xdr:rowOff>285750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9410700" y="2152650"/>
          <a:ext cx="1152525" cy="790575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952500</xdr:colOff>
      <xdr:row>0</xdr:row>
      <xdr:rowOff>47625</xdr:rowOff>
    </xdr:from>
    <xdr:to>
      <xdr:col>4</xdr:col>
      <xdr:colOff>85725</xdr:colOff>
      <xdr:row>0</xdr:row>
      <xdr:rowOff>1381125</xdr:rowOff>
    </xdr:to>
    <xdr:grpSp>
      <xdr:nvGrpSpPr>
        <xdr:cNvPr id="5" name="Grupo 4"/>
        <xdr:cNvGrpSpPr/>
      </xdr:nvGrpSpPr>
      <xdr:grpSpPr>
        <a:xfrm>
          <a:off x="1171575" y="47625"/>
          <a:ext cx="6276975" cy="1333500"/>
          <a:chOff x="1412810" y="127000"/>
          <a:chExt cx="6286565" cy="1333500"/>
        </a:xfrm>
      </xdr:grpSpPr>
      <xdr:sp macro="" textlink="">
        <xdr:nvSpPr>
          <xdr:cNvPr id="6" name="CuadroTexto 5"/>
          <xdr:cNvSpPr txBox="1"/>
        </xdr:nvSpPr>
        <xdr:spPr>
          <a:xfrm>
            <a:off x="1524397" y="127000"/>
            <a:ext cx="6174978" cy="996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Resultados de las principales variables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Periodo 2020-2022</a:t>
            </a: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1412810" y="984107"/>
            <a:ext cx="3778226" cy="4763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(Número</a:t>
            </a:r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, metros cuadrados )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649075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49075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4</xdr:col>
      <xdr:colOff>0</xdr:colOff>
      <xdr:row>3</xdr:row>
      <xdr:rowOff>0</xdr:rowOff>
    </xdr:from>
    <xdr:to>
      <xdr:col>5</xdr:col>
      <xdr:colOff>390525</xdr:colOff>
      <xdr:row>4</xdr:row>
      <xdr:rowOff>209550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86963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838200</xdr:colOff>
      <xdr:row>0</xdr:row>
      <xdr:rowOff>0</xdr:rowOff>
    </xdr:from>
    <xdr:to>
      <xdr:col>6</xdr:col>
      <xdr:colOff>47625</xdr:colOff>
      <xdr:row>0</xdr:row>
      <xdr:rowOff>1381125</xdr:rowOff>
    </xdr:to>
    <xdr:grpSp>
      <xdr:nvGrpSpPr>
        <xdr:cNvPr id="4" name="Grupo 3"/>
        <xdr:cNvGrpSpPr/>
      </xdr:nvGrpSpPr>
      <xdr:grpSpPr>
        <a:xfrm>
          <a:off x="1057275" y="0"/>
          <a:ext cx="9210675" cy="1381125"/>
          <a:chOff x="2063750" y="0"/>
          <a:chExt cx="18433449" cy="1379683"/>
        </a:xfrm>
      </xdr:grpSpPr>
      <xdr:sp macro="" textlink="">
        <xdr:nvSpPr>
          <xdr:cNvPr id="5" name="CuadroTexto 4"/>
          <xdr:cNvSpPr txBox="1"/>
        </xdr:nvSpPr>
        <xdr:spPr>
          <a:xfrm>
            <a:off x="2077575" y="0"/>
            <a:ext cx="18419624" cy="9775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Viviendas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segmento de financiamiento,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063750" y="871960"/>
            <a:ext cx="12903414" cy="5077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64592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592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8</xdr:col>
      <xdr:colOff>0</xdr:colOff>
      <xdr:row>3</xdr:row>
      <xdr:rowOff>0</xdr:rowOff>
    </xdr:from>
    <xdr:to>
      <xdr:col>9</xdr:col>
      <xdr:colOff>390525</xdr:colOff>
      <xdr:row>4</xdr:row>
      <xdr:rowOff>285750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6221075" y="2028825"/>
          <a:ext cx="1152525" cy="790575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2590800</xdr:colOff>
      <xdr:row>0</xdr:row>
      <xdr:rowOff>0</xdr:rowOff>
    </xdr:from>
    <xdr:to>
      <xdr:col>8</xdr:col>
      <xdr:colOff>581025</xdr:colOff>
      <xdr:row>0</xdr:row>
      <xdr:rowOff>1390650</xdr:rowOff>
    </xdr:to>
    <xdr:grpSp>
      <xdr:nvGrpSpPr>
        <xdr:cNvPr id="4" name="Grupo 3"/>
        <xdr:cNvGrpSpPr/>
      </xdr:nvGrpSpPr>
      <xdr:grpSpPr>
        <a:xfrm>
          <a:off x="2809875" y="0"/>
          <a:ext cx="13992225" cy="1390650"/>
          <a:chOff x="1706563" y="0"/>
          <a:chExt cx="14043555" cy="1389857"/>
        </a:xfrm>
      </xdr:grpSpPr>
      <xdr:sp macro="" textlink="">
        <xdr:nvSpPr>
          <xdr:cNvPr id="5" name="CuadroTexto 4"/>
          <xdr:cNvSpPr txBox="1"/>
        </xdr:nvSpPr>
        <xdr:spPr>
          <a:xfrm>
            <a:off x="1755715" y="0"/>
            <a:ext cx="13688955" cy="10000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Superficie del terreno y área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uso de la edificación,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706563" y="869008"/>
            <a:ext cx="14043555" cy="5208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(Metros cuadrados)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2880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8</xdr:col>
      <xdr:colOff>0</xdr:colOff>
      <xdr:row>3</xdr:row>
      <xdr:rowOff>0</xdr:rowOff>
    </xdr:from>
    <xdr:to>
      <xdr:col>9</xdr:col>
      <xdr:colOff>390525</xdr:colOff>
      <xdr:row>4</xdr:row>
      <xdr:rowOff>209550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788795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2714625</xdr:colOff>
      <xdr:row>0</xdr:row>
      <xdr:rowOff>28575</xdr:rowOff>
    </xdr:from>
    <xdr:to>
      <xdr:col>7</xdr:col>
      <xdr:colOff>1066800</xdr:colOff>
      <xdr:row>0</xdr:row>
      <xdr:rowOff>1419225</xdr:rowOff>
    </xdr:to>
    <xdr:grpSp>
      <xdr:nvGrpSpPr>
        <xdr:cNvPr id="4" name="Grupo 3"/>
        <xdr:cNvGrpSpPr/>
      </xdr:nvGrpSpPr>
      <xdr:grpSpPr>
        <a:xfrm>
          <a:off x="2933700" y="28575"/>
          <a:ext cx="13973175" cy="1390650"/>
          <a:chOff x="1706563" y="0"/>
          <a:chExt cx="14043555" cy="1389857"/>
        </a:xfrm>
      </xdr:grpSpPr>
      <xdr:sp macro="" textlink="">
        <xdr:nvSpPr>
          <xdr:cNvPr id="5" name="CuadroTexto 4"/>
          <xdr:cNvSpPr txBox="1"/>
        </xdr:nvSpPr>
        <xdr:spPr>
          <a:xfrm>
            <a:off x="1755715" y="0"/>
            <a:ext cx="13688955" cy="10000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Superficie del terreno y área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de la edificación,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706563" y="869008"/>
            <a:ext cx="14043555" cy="5208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(Metros cuadrados)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3444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444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4</xdr:row>
      <xdr:rowOff>400050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21253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1323975</xdr:colOff>
      <xdr:row>0</xdr:row>
      <xdr:rowOff>76200</xdr:rowOff>
    </xdr:from>
    <xdr:to>
      <xdr:col>17</xdr:col>
      <xdr:colOff>257175</xdr:colOff>
      <xdr:row>0</xdr:row>
      <xdr:rowOff>1419225</xdr:rowOff>
    </xdr:to>
    <xdr:grpSp>
      <xdr:nvGrpSpPr>
        <xdr:cNvPr id="4" name="Grupo 3"/>
        <xdr:cNvGrpSpPr/>
      </xdr:nvGrpSpPr>
      <xdr:grpSpPr>
        <a:xfrm>
          <a:off x="1543050" y="76200"/>
          <a:ext cx="19221450" cy="1343025"/>
          <a:chOff x="1460500" y="47625"/>
          <a:chExt cx="19246681" cy="1340789"/>
        </a:xfrm>
      </xdr:grpSpPr>
      <xdr:sp macro="" textlink="">
        <xdr:nvSpPr>
          <xdr:cNvPr id="5" name="CuadroTexto 4"/>
          <xdr:cNvSpPr txBox="1"/>
        </xdr:nvSpPr>
        <xdr:spPr>
          <a:xfrm>
            <a:off x="1460500" y="47625"/>
            <a:ext cx="19246681" cy="9827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Valor estimado del financiamiento de las edificaciones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tipo de obra,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460500" y="872210"/>
            <a:ext cx="14776639" cy="5162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(Dólares americanos)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7160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4</xdr:row>
      <xdr:rowOff>400050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37922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1838325</xdr:colOff>
      <xdr:row>0</xdr:row>
      <xdr:rowOff>95250</xdr:rowOff>
    </xdr:from>
    <xdr:to>
      <xdr:col>16</xdr:col>
      <xdr:colOff>238125</xdr:colOff>
      <xdr:row>0</xdr:row>
      <xdr:rowOff>1419225</xdr:rowOff>
    </xdr:to>
    <xdr:grpSp>
      <xdr:nvGrpSpPr>
        <xdr:cNvPr id="5" name="Grupo 4"/>
        <xdr:cNvGrpSpPr/>
      </xdr:nvGrpSpPr>
      <xdr:grpSpPr>
        <a:xfrm>
          <a:off x="2057400" y="95250"/>
          <a:ext cx="19592925" cy="1323975"/>
          <a:chOff x="1952625" y="31750"/>
          <a:chExt cx="19589076" cy="1324914"/>
        </a:xfrm>
      </xdr:grpSpPr>
      <xdr:sp macro="" textlink="">
        <xdr:nvSpPr>
          <xdr:cNvPr id="6" name="CuadroTexto 5"/>
          <xdr:cNvSpPr txBox="1"/>
        </xdr:nvSpPr>
        <xdr:spPr>
          <a:xfrm>
            <a:off x="1982009" y="31750"/>
            <a:ext cx="19559692" cy="98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Valor estimado del financiamiento de las edificaciones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de la edificación y tipo de obra, año 2022</a:t>
            </a: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1952625" y="840279"/>
            <a:ext cx="15098280" cy="5163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(Dólares americanos)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8016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016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4</xdr:row>
      <xdr:rowOff>209550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24587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1762125</xdr:colOff>
      <xdr:row>0</xdr:row>
      <xdr:rowOff>0</xdr:rowOff>
    </xdr:from>
    <xdr:to>
      <xdr:col>17</xdr:col>
      <xdr:colOff>695325</xdr:colOff>
      <xdr:row>0</xdr:row>
      <xdr:rowOff>1323975</xdr:rowOff>
    </xdr:to>
    <xdr:grpSp>
      <xdr:nvGrpSpPr>
        <xdr:cNvPr id="4" name="Grupo 3"/>
        <xdr:cNvGrpSpPr/>
      </xdr:nvGrpSpPr>
      <xdr:grpSpPr>
        <a:xfrm>
          <a:off x="1981200" y="0"/>
          <a:ext cx="19554825" cy="1323975"/>
          <a:chOff x="1952625" y="31750"/>
          <a:chExt cx="19589076" cy="1324914"/>
        </a:xfrm>
      </xdr:grpSpPr>
      <xdr:sp macro="" textlink="">
        <xdr:nvSpPr>
          <xdr:cNvPr id="5" name="CuadroTexto 4"/>
          <xdr:cNvSpPr txBox="1"/>
        </xdr:nvSpPr>
        <xdr:spPr>
          <a:xfrm>
            <a:off x="1982009" y="31750"/>
            <a:ext cx="19559692" cy="98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Valor estimado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de las edificaciones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y tipo de financiamiento,año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952625" y="840279"/>
            <a:ext cx="15098280" cy="5163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(Dólares americanos)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1732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732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4</xdr:row>
      <xdr:rowOff>400050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37922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1866900</xdr:colOff>
      <xdr:row>0</xdr:row>
      <xdr:rowOff>38100</xdr:rowOff>
    </xdr:from>
    <xdr:to>
      <xdr:col>16</xdr:col>
      <xdr:colOff>295275</xdr:colOff>
      <xdr:row>0</xdr:row>
      <xdr:rowOff>1362075</xdr:rowOff>
    </xdr:to>
    <xdr:grpSp>
      <xdr:nvGrpSpPr>
        <xdr:cNvPr id="4" name="Grupo 3"/>
        <xdr:cNvGrpSpPr/>
      </xdr:nvGrpSpPr>
      <xdr:grpSpPr>
        <a:xfrm>
          <a:off x="2085975" y="38100"/>
          <a:ext cx="19621500" cy="1323975"/>
          <a:chOff x="1952625" y="31750"/>
          <a:chExt cx="19589076" cy="1324914"/>
        </a:xfrm>
      </xdr:grpSpPr>
      <xdr:sp macro="" textlink="">
        <xdr:nvSpPr>
          <xdr:cNvPr id="5" name="CuadroTexto 4"/>
          <xdr:cNvSpPr txBox="1"/>
        </xdr:nvSpPr>
        <xdr:spPr>
          <a:xfrm>
            <a:off x="1982009" y="31750"/>
            <a:ext cx="19559692" cy="98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Valor estimado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de las edificaciones  a construir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de la edificación y tipo de financiamiento,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952625" y="840279"/>
            <a:ext cx="15098280" cy="5163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(Dólares americanos)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64995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4995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7</xdr:col>
      <xdr:colOff>0</xdr:colOff>
      <xdr:row>3</xdr:row>
      <xdr:rowOff>0</xdr:rowOff>
    </xdr:from>
    <xdr:to>
      <xdr:col>8</xdr:col>
      <xdr:colOff>390525</xdr:colOff>
      <xdr:row>4</xdr:row>
      <xdr:rowOff>209550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81737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2743200</xdr:colOff>
      <xdr:row>0</xdr:row>
      <xdr:rowOff>0</xdr:rowOff>
    </xdr:from>
    <xdr:to>
      <xdr:col>6</xdr:col>
      <xdr:colOff>847725</xdr:colOff>
      <xdr:row>0</xdr:row>
      <xdr:rowOff>1485900</xdr:rowOff>
    </xdr:to>
    <xdr:grpSp>
      <xdr:nvGrpSpPr>
        <xdr:cNvPr id="4" name="Grupo 3"/>
        <xdr:cNvGrpSpPr/>
      </xdr:nvGrpSpPr>
      <xdr:grpSpPr>
        <a:xfrm>
          <a:off x="2962275" y="0"/>
          <a:ext cx="13344525" cy="1485900"/>
          <a:chOff x="1952625" y="31750"/>
          <a:chExt cx="19589076" cy="1324914"/>
        </a:xfrm>
      </xdr:grpSpPr>
      <xdr:sp macro="" textlink="">
        <xdr:nvSpPr>
          <xdr:cNvPr id="5" name="CuadroTexto 4"/>
          <xdr:cNvSpPr txBox="1"/>
        </xdr:nvSpPr>
        <xdr:spPr>
          <a:xfrm>
            <a:off x="1982009" y="31750"/>
            <a:ext cx="19559692" cy="98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Financiamiento de las edificaciones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y fuentes de financiamiento,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952625" y="840279"/>
            <a:ext cx="15098280" cy="5163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(Dólares americanos)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98704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704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10</xdr:col>
      <xdr:colOff>0</xdr:colOff>
      <xdr:row>3</xdr:row>
      <xdr:rowOff>0</xdr:rowOff>
    </xdr:from>
    <xdr:to>
      <xdr:col>11</xdr:col>
      <xdr:colOff>390525</xdr:colOff>
      <xdr:row>4</xdr:row>
      <xdr:rowOff>133350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28984575" y="2028825"/>
          <a:ext cx="1152525" cy="76200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3733800</xdr:colOff>
      <xdr:row>0</xdr:row>
      <xdr:rowOff>0</xdr:rowOff>
    </xdr:from>
    <xdr:to>
      <xdr:col>8</xdr:col>
      <xdr:colOff>885825</xdr:colOff>
      <xdr:row>0</xdr:row>
      <xdr:rowOff>1323975</xdr:rowOff>
    </xdr:to>
    <xdr:grpSp>
      <xdr:nvGrpSpPr>
        <xdr:cNvPr id="4" name="Grupo 3"/>
        <xdr:cNvGrpSpPr/>
      </xdr:nvGrpSpPr>
      <xdr:grpSpPr>
        <a:xfrm>
          <a:off x="3952875" y="0"/>
          <a:ext cx="19821525" cy="1323975"/>
          <a:chOff x="1952625" y="31750"/>
          <a:chExt cx="19589076" cy="1324914"/>
        </a:xfrm>
      </xdr:grpSpPr>
      <xdr:sp macro="" textlink="">
        <xdr:nvSpPr>
          <xdr:cNvPr id="5" name="CuadroTexto 4"/>
          <xdr:cNvSpPr txBox="1"/>
        </xdr:nvSpPr>
        <xdr:spPr>
          <a:xfrm>
            <a:off x="1982009" y="31750"/>
            <a:ext cx="19559692" cy="98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Financiamiento por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préstamos</a:t>
            </a:r>
            <a:endPara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endParaRP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y fuente del préstamo,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952625" y="840279"/>
            <a:ext cx="15098280" cy="5163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(Dólares americanos)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9728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728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3</xdr:col>
      <xdr:colOff>0</xdr:colOff>
      <xdr:row>3</xdr:row>
      <xdr:rowOff>0</xdr:rowOff>
    </xdr:from>
    <xdr:to>
      <xdr:col>4</xdr:col>
      <xdr:colOff>390525</xdr:colOff>
      <xdr:row>4</xdr:row>
      <xdr:rowOff>352425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5648325" y="2057400"/>
          <a:ext cx="1152525" cy="790575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1247775</xdr:colOff>
      <xdr:row>0</xdr:row>
      <xdr:rowOff>76200</xdr:rowOff>
    </xdr:from>
    <xdr:to>
      <xdr:col>23</xdr:col>
      <xdr:colOff>28575</xdr:colOff>
      <xdr:row>0</xdr:row>
      <xdr:rowOff>1057275</xdr:rowOff>
    </xdr:to>
    <xdr:sp macro="" textlink="">
      <xdr:nvSpPr>
        <xdr:cNvPr id="5" name="CuadroTexto 4"/>
        <xdr:cNvSpPr txBox="1"/>
      </xdr:nvSpPr>
      <xdr:spPr>
        <a:xfrm>
          <a:off x="1466850" y="76200"/>
          <a:ext cx="19450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Viviendas a construir por cada 10.000 habitantes</a:t>
          </a:r>
        </a:p>
        <a:p>
          <a:r>
            <a: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Por provincias, año 2022</a:t>
          </a:r>
          <a:r>
            <a:rPr lang="es-ES_tradnl" sz="2400" b="1" i="0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 </a:t>
          </a:r>
          <a:endParaRPr lang="es-ES_tradnl" sz="2400" b="1" i="0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1257300</xdr:colOff>
      <xdr:row>0</xdr:row>
      <xdr:rowOff>838200</xdr:rowOff>
    </xdr:from>
    <xdr:to>
      <xdr:col>10</xdr:col>
      <xdr:colOff>276225</xdr:colOff>
      <xdr:row>0</xdr:row>
      <xdr:rowOff>1371600</xdr:rowOff>
    </xdr:to>
    <xdr:sp macro="" textlink="">
      <xdr:nvSpPr>
        <xdr:cNvPr id="7" name="CuadroTexto 6"/>
        <xdr:cNvSpPr txBox="1"/>
      </xdr:nvSpPr>
      <xdr:spPr>
        <a:xfrm>
          <a:off x="1476375" y="838200"/>
          <a:ext cx="97821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800" b="0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(Número)</a:t>
          </a:r>
        </a:p>
        <a:p>
          <a:endParaRPr lang="es-ES_tradnl" sz="1800" b="0" i="0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5448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448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8</xdr:col>
      <xdr:colOff>0</xdr:colOff>
      <xdr:row>3</xdr:row>
      <xdr:rowOff>0</xdr:rowOff>
    </xdr:from>
    <xdr:to>
      <xdr:col>9</xdr:col>
      <xdr:colOff>390525</xdr:colOff>
      <xdr:row>3</xdr:row>
      <xdr:rowOff>781050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488757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2019300</xdr:colOff>
      <xdr:row>0</xdr:row>
      <xdr:rowOff>0</xdr:rowOff>
    </xdr:from>
    <xdr:to>
      <xdr:col>6</xdr:col>
      <xdr:colOff>361950</xdr:colOff>
      <xdr:row>0</xdr:row>
      <xdr:rowOff>1409700</xdr:rowOff>
    </xdr:to>
    <xdr:grpSp>
      <xdr:nvGrpSpPr>
        <xdr:cNvPr id="4" name="Grupo 3"/>
        <xdr:cNvGrpSpPr/>
      </xdr:nvGrpSpPr>
      <xdr:grpSpPr>
        <a:xfrm>
          <a:off x="2238375" y="0"/>
          <a:ext cx="8915400" cy="1409700"/>
          <a:chOff x="2476499" y="0"/>
          <a:chExt cx="21066125" cy="1405371"/>
        </a:xfrm>
      </xdr:grpSpPr>
      <xdr:sp macro="" textlink="">
        <xdr:nvSpPr>
          <xdr:cNvPr id="5" name="CuadroTexto 4"/>
          <xdr:cNvSpPr txBox="1"/>
        </xdr:nvSpPr>
        <xdr:spPr>
          <a:xfrm>
            <a:off x="2476499" y="0"/>
            <a:ext cx="21066125" cy="9774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Resultados según principales variables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provincias,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476499" y="888897"/>
            <a:ext cx="13461254" cy="5164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(Número, metros cuadrados y dólares)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573125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73125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3</xdr:col>
      <xdr:colOff>0</xdr:colOff>
      <xdr:row>3</xdr:row>
      <xdr:rowOff>0</xdr:rowOff>
    </xdr:from>
    <xdr:to>
      <xdr:col>4</xdr:col>
      <xdr:colOff>390525</xdr:colOff>
      <xdr:row>4</xdr:row>
      <xdr:rowOff>352425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5648325" y="2028825"/>
          <a:ext cx="1152525" cy="790575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1123950</xdr:colOff>
      <xdr:row>0</xdr:row>
      <xdr:rowOff>66675</xdr:rowOff>
    </xdr:from>
    <xdr:to>
      <xdr:col>9</xdr:col>
      <xdr:colOff>542925</xdr:colOff>
      <xdr:row>0</xdr:row>
      <xdr:rowOff>1381125</xdr:rowOff>
    </xdr:to>
    <xdr:grpSp>
      <xdr:nvGrpSpPr>
        <xdr:cNvPr id="4" name="Grupo 3"/>
        <xdr:cNvGrpSpPr/>
      </xdr:nvGrpSpPr>
      <xdr:grpSpPr>
        <a:xfrm>
          <a:off x="1343025" y="66675"/>
          <a:ext cx="9420225" cy="1314450"/>
          <a:chOff x="63500" y="111125"/>
          <a:chExt cx="9457267" cy="1316832"/>
        </a:xfrm>
      </xdr:grpSpPr>
      <xdr:sp macro="" textlink="">
        <xdr:nvSpPr>
          <xdr:cNvPr id="5" name="CuadroTexto 4"/>
          <xdr:cNvSpPr txBox="1"/>
        </xdr:nvSpPr>
        <xdr:spPr>
          <a:xfrm>
            <a:off x="63500" y="111125"/>
            <a:ext cx="9398159" cy="10024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Promedio de metros cuadrados de construcción por vivienda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provincias, año 2022 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05359" y="904845"/>
            <a:ext cx="9315408" cy="5231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(Metros cuadrados)</a:t>
            </a:r>
          </a:p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)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576000" cy="155257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0" cy="155257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27</xdr:col>
      <xdr:colOff>0</xdr:colOff>
      <xdr:row>4</xdr:row>
      <xdr:rowOff>0</xdr:rowOff>
    </xdr:from>
    <xdr:to>
      <xdr:col>28</xdr:col>
      <xdr:colOff>390525</xdr:colOff>
      <xdr:row>5</xdr:row>
      <xdr:rowOff>209550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47796450" y="22193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4962525</xdr:colOff>
      <xdr:row>0</xdr:row>
      <xdr:rowOff>104775</xdr:rowOff>
    </xdr:from>
    <xdr:to>
      <xdr:col>7</xdr:col>
      <xdr:colOff>1219200</xdr:colOff>
      <xdr:row>0</xdr:row>
      <xdr:rowOff>1419225</xdr:rowOff>
    </xdr:to>
    <xdr:grpSp>
      <xdr:nvGrpSpPr>
        <xdr:cNvPr id="4" name="Grupo 3"/>
        <xdr:cNvGrpSpPr/>
      </xdr:nvGrpSpPr>
      <xdr:grpSpPr>
        <a:xfrm>
          <a:off x="5181600" y="104775"/>
          <a:ext cx="9544050" cy="1314450"/>
          <a:chOff x="63500" y="111125"/>
          <a:chExt cx="9457267" cy="1316832"/>
        </a:xfrm>
      </xdr:grpSpPr>
      <xdr:sp macro="" textlink="">
        <xdr:nvSpPr>
          <xdr:cNvPr id="5" name="CuadroTexto 4"/>
          <xdr:cNvSpPr txBox="1"/>
        </xdr:nvSpPr>
        <xdr:spPr>
          <a:xfrm>
            <a:off x="63500" y="111125"/>
            <a:ext cx="9398159" cy="10024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Costo de construcción proyectado por metro cuadrado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uso de la edificación,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05359" y="904845"/>
            <a:ext cx="9315408" cy="5231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(Dólares americanos)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28725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3</xdr:col>
      <xdr:colOff>0</xdr:colOff>
      <xdr:row>3</xdr:row>
      <xdr:rowOff>0</xdr:rowOff>
    </xdr:from>
    <xdr:to>
      <xdr:col>4</xdr:col>
      <xdr:colOff>390525</xdr:colOff>
      <xdr:row>4</xdr:row>
      <xdr:rowOff>352425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5648325" y="2028825"/>
          <a:ext cx="1152525" cy="790575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13</xdr:col>
      <xdr:colOff>466725</xdr:colOff>
      <xdr:row>0</xdr:row>
      <xdr:rowOff>1428750</xdr:rowOff>
    </xdr:to>
    <xdr:grpSp>
      <xdr:nvGrpSpPr>
        <xdr:cNvPr id="4" name="Grupo 3"/>
        <xdr:cNvGrpSpPr/>
      </xdr:nvGrpSpPr>
      <xdr:grpSpPr>
        <a:xfrm>
          <a:off x="1304925" y="0"/>
          <a:ext cx="12430125" cy="1428750"/>
          <a:chOff x="1158875" y="15875"/>
          <a:chExt cx="12449175" cy="1430337"/>
        </a:xfrm>
      </xdr:grpSpPr>
      <xdr:sp macro="" textlink="">
        <xdr:nvSpPr>
          <xdr:cNvPr id="5" name="CuadroTexto 4"/>
          <xdr:cNvSpPr txBox="1"/>
        </xdr:nvSpPr>
        <xdr:spPr>
          <a:xfrm>
            <a:off x="1158875" y="15875"/>
            <a:ext cx="12449175" cy="9833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Metros cuadrados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a construir por cada 100 habitantes</a:t>
            </a:r>
            <a:endPara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endParaRP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p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rovincias, año 2022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168212" y="913769"/>
            <a:ext cx="9800613" cy="5324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  <a:p>
            <a:endParaRPr lang="es-ES_tradnl" sz="1800" b="0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440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5</xdr:col>
      <xdr:colOff>0</xdr:colOff>
      <xdr:row>3</xdr:row>
      <xdr:rowOff>0</xdr:rowOff>
    </xdr:from>
    <xdr:to>
      <xdr:col>6</xdr:col>
      <xdr:colOff>390525</xdr:colOff>
      <xdr:row>4</xdr:row>
      <xdr:rowOff>400050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874395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1495425</xdr:colOff>
      <xdr:row>0</xdr:row>
      <xdr:rowOff>0</xdr:rowOff>
    </xdr:from>
    <xdr:to>
      <xdr:col>4</xdr:col>
      <xdr:colOff>838200</xdr:colOff>
      <xdr:row>0</xdr:row>
      <xdr:rowOff>1304925</xdr:rowOff>
    </xdr:to>
    <xdr:grpSp>
      <xdr:nvGrpSpPr>
        <xdr:cNvPr id="4" name="Grupo 3"/>
        <xdr:cNvGrpSpPr/>
      </xdr:nvGrpSpPr>
      <xdr:grpSpPr>
        <a:xfrm>
          <a:off x="1714500" y="0"/>
          <a:ext cx="5819775" cy="1304925"/>
          <a:chOff x="1508125" y="0"/>
          <a:chExt cx="10901363" cy="1301750"/>
        </a:xfrm>
      </xdr:grpSpPr>
      <xdr:sp macro="" textlink="">
        <xdr:nvSpPr>
          <xdr:cNvPr id="5" name="CuadroTexto 4"/>
          <xdr:cNvSpPr txBox="1"/>
        </xdr:nvSpPr>
        <xdr:spPr>
          <a:xfrm>
            <a:off x="1508125" y="0"/>
            <a:ext cx="10901363" cy="1002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y área, 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año 2022 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524477" y="889095"/>
            <a:ext cx="4349644" cy="4126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249025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49025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4</xdr:row>
      <xdr:rowOff>381000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07918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6</xdr:col>
      <xdr:colOff>28575</xdr:colOff>
      <xdr:row>0</xdr:row>
      <xdr:rowOff>1438275</xdr:rowOff>
    </xdr:to>
    <xdr:grpSp>
      <xdr:nvGrpSpPr>
        <xdr:cNvPr id="4" name="Grupo 3"/>
        <xdr:cNvGrpSpPr/>
      </xdr:nvGrpSpPr>
      <xdr:grpSpPr>
        <a:xfrm>
          <a:off x="1428750" y="0"/>
          <a:ext cx="9391650" cy="1438275"/>
          <a:chOff x="1095375" y="15875"/>
          <a:chExt cx="17877896" cy="1442246"/>
        </a:xfrm>
      </xdr:grpSpPr>
      <xdr:sp macro="" textlink="">
        <xdr:nvSpPr>
          <xdr:cNvPr id="5" name="CuadroTexto 4"/>
          <xdr:cNvSpPr txBox="1"/>
        </xdr:nvSpPr>
        <xdr:spPr>
          <a:xfrm>
            <a:off x="1095375" y="15875"/>
            <a:ext cx="17877896" cy="9836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provincias y según tipo de obra, año 2022 </a:t>
            </a:r>
          </a:p>
          <a:p>
            <a:endPara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113253" y="905020"/>
            <a:ext cx="13395014" cy="5531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3444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444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5</xdr:col>
      <xdr:colOff>0</xdr:colOff>
      <xdr:row>3</xdr:row>
      <xdr:rowOff>0</xdr:rowOff>
    </xdr:from>
    <xdr:to>
      <xdr:col>6</xdr:col>
      <xdr:colOff>390525</xdr:colOff>
      <xdr:row>5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17443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1590675</xdr:colOff>
      <xdr:row>0</xdr:row>
      <xdr:rowOff>47625</xdr:rowOff>
    </xdr:from>
    <xdr:to>
      <xdr:col>4</xdr:col>
      <xdr:colOff>1276350</xdr:colOff>
      <xdr:row>0</xdr:row>
      <xdr:rowOff>1466850</xdr:rowOff>
    </xdr:to>
    <xdr:grpSp>
      <xdr:nvGrpSpPr>
        <xdr:cNvPr id="4" name="Grupo 3"/>
        <xdr:cNvGrpSpPr/>
      </xdr:nvGrpSpPr>
      <xdr:grpSpPr>
        <a:xfrm>
          <a:off x="1809750" y="47625"/>
          <a:ext cx="9163050" cy="1419225"/>
          <a:chOff x="1701511" y="47625"/>
          <a:chExt cx="19854519" cy="1423646"/>
        </a:xfrm>
      </xdr:grpSpPr>
      <xdr:sp macro="" textlink="">
        <xdr:nvSpPr>
          <xdr:cNvPr id="5" name="CuadroTexto 4"/>
          <xdr:cNvSpPr txBox="1"/>
        </xdr:nvSpPr>
        <xdr:spPr>
          <a:xfrm>
            <a:off x="1701511" y="47625"/>
            <a:ext cx="19854519" cy="9727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de la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e</a:t>
            </a:r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dificación según área, año 2022</a:t>
            </a:r>
          </a:p>
          <a:p>
            <a:endPara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716402" y="905016"/>
            <a:ext cx="15441852" cy="566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1732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732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5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37922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1952625</xdr:colOff>
      <xdr:row>0</xdr:row>
      <xdr:rowOff>0</xdr:rowOff>
    </xdr:from>
    <xdr:to>
      <xdr:col>5</xdr:col>
      <xdr:colOff>1123950</xdr:colOff>
      <xdr:row>0</xdr:row>
      <xdr:rowOff>1381125</xdr:rowOff>
    </xdr:to>
    <xdr:grpSp>
      <xdr:nvGrpSpPr>
        <xdr:cNvPr id="12" name="Grupo 11"/>
        <xdr:cNvGrpSpPr/>
      </xdr:nvGrpSpPr>
      <xdr:grpSpPr>
        <a:xfrm>
          <a:off x="2171700" y="0"/>
          <a:ext cx="10696575" cy="1381125"/>
          <a:chOff x="1984375" y="63500"/>
          <a:chExt cx="19289977" cy="1384731"/>
        </a:xfrm>
      </xdr:grpSpPr>
      <xdr:sp macro="" textlink="">
        <xdr:nvSpPr>
          <xdr:cNvPr id="13" name="CuadroTexto 12"/>
          <xdr:cNvSpPr txBox="1"/>
        </xdr:nvSpPr>
        <xdr:spPr>
          <a:xfrm>
            <a:off x="1984375" y="63500"/>
            <a:ext cx="19289977" cy="9800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 a construir 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de la edificación según tipo de obra, año 2022</a:t>
            </a:r>
          </a:p>
        </xdr:txBody>
      </xdr:sp>
      <xdr:sp macro="" textlink="">
        <xdr:nvSpPr>
          <xdr:cNvPr id="14" name="CuadroTexto 13"/>
          <xdr:cNvSpPr txBox="1"/>
        </xdr:nvSpPr>
        <xdr:spPr>
          <a:xfrm>
            <a:off x="1998842" y="904724"/>
            <a:ext cx="14877395" cy="5435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116800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16800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9935825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2971800</xdr:colOff>
      <xdr:row>0</xdr:row>
      <xdr:rowOff>0</xdr:rowOff>
    </xdr:from>
    <xdr:to>
      <xdr:col>6</xdr:col>
      <xdr:colOff>809625</xdr:colOff>
      <xdr:row>0</xdr:row>
      <xdr:rowOff>1381125</xdr:rowOff>
    </xdr:to>
    <xdr:grpSp>
      <xdr:nvGrpSpPr>
        <xdr:cNvPr id="4" name="Grupo 3"/>
        <xdr:cNvGrpSpPr/>
      </xdr:nvGrpSpPr>
      <xdr:grpSpPr>
        <a:xfrm>
          <a:off x="3190875" y="0"/>
          <a:ext cx="11410950" cy="1381125"/>
          <a:chOff x="2234045" y="51955"/>
          <a:chExt cx="18494735" cy="1385455"/>
        </a:xfrm>
      </xdr:grpSpPr>
      <xdr:sp macro="" textlink="">
        <xdr:nvSpPr>
          <xdr:cNvPr id="5" name="CuadroTexto 4"/>
          <xdr:cNvSpPr txBox="1"/>
        </xdr:nvSpPr>
        <xdr:spPr>
          <a:xfrm>
            <a:off x="2252540" y="51955"/>
            <a:ext cx="18476240" cy="9798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 a construir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uso de la edificación según metros cuadrados,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año 2022 </a:t>
            </a:r>
            <a:endPara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234045" y="917864"/>
            <a:ext cx="13223736" cy="5195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449425" cy="13716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49425" cy="1371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7</xdr:col>
      <xdr:colOff>390525</xdr:colOff>
      <xdr:row>5</xdr:row>
      <xdr:rowOff>19050</xdr:rowOff>
    </xdr:to>
    <xdr:sp macro="" textlink="">
      <xdr:nvSpPr>
        <xdr:cNvPr id="3" name="Flecha: hacia la izquierda 2">
          <a:hlinkClick r:id="rId2"/>
        </xdr:cNvPr>
        <xdr:cNvSpPr/>
      </xdr:nvSpPr>
      <xdr:spPr>
        <a:xfrm>
          <a:off x="12458700" y="2028825"/>
          <a:ext cx="1152525" cy="781050"/>
        </a:xfrm>
        <a:prstGeom prst="leftArrow">
          <a:avLst/>
        </a:prstGeom>
        <a:solidFill>
          <a:srgbClr val="31859C"/>
        </a:solidFill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800" i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1</xdr:col>
      <xdr:colOff>1333500</xdr:colOff>
      <xdr:row>0</xdr:row>
      <xdr:rowOff>0</xdr:rowOff>
    </xdr:from>
    <xdr:to>
      <xdr:col>7</xdr:col>
      <xdr:colOff>190500</xdr:colOff>
      <xdr:row>0</xdr:row>
      <xdr:rowOff>1381125</xdr:rowOff>
    </xdr:to>
    <xdr:grpSp>
      <xdr:nvGrpSpPr>
        <xdr:cNvPr id="4" name="Grupo 3"/>
        <xdr:cNvGrpSpPr/>
      </xdr:nvGrpSpPr>
      <xdr:grpSpPr>
        <a:xfrm>
          <a:off x="1552575" y="0"/>
          <a:ext cx="11858625" cy="1381125"/>
          <a:chOff x="2234045" y="51955"/>
          <a:chExt cx="18494735" cy="1385455"/>
        </a:xfrm>
      </xdr:grpSpPr>
      <xdr:sp macro="" textlink="">
        <xdr:nvSpPr>
          <xdr:cNvPr id="5" name="CuadroTexto 4"/>
          <xdr:cNvSpPr txBox="1"/>
        </xdr:nvSpPr>
        <xdr:spPr>
          <a:xfrm>
            <a:off x="2252540" y="51955"/>
            <a:ext cx="18476240" cy="9798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Edificaciones a construir</a:t>
            </a:r>
          </a:p>
          <a:p>
            <a:r>
              <a:rPr lang="es-ES_tradnl" sz="2400" b="1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Por materiales predominantes y regiones,</a:t>
            </a:r>
            <a:r>
              <a:rPr lang="es-ES_tradnl" sz="2400" b="1" i="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 año 2022 </a:t>
            </a:r>
            <a:endParaRPr lang="es-ES_tradnl" sz="2400" b="1" i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234045" y="917864"/>
            <a:ext cx="13223736" cy="5195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s-ES_tradnl" sz="1800" b="0" i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</a:rPr>
              <a:t>(Número)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50"/>
  <sheetViews>
    <sheetView showGridLines="0" tabSelected="1" zoomScale="60" zoomScaleNormal="60" workbookViewId="0" topLeftCell="A1">
      <selection activeCell="A89" sqref="A89"/>
    </sheetView>
  </sheetViews>
  <sheetFormatPr defaultColWidth="11.421875" defaultRowHeight="15"/>
  <cols>
    <col min="1" max="1" width="20.7109375" style="0" customWidth="1"/>
    <col min="2" max="2" width="170.7109375" style="0" customWidth="1"/>
  </cols>
  <sheetData>
    <row r="1" ht="140.1" customHeight="1"/>
    <row r="4" spans="1:2" ht="33" customHeight="1">
      <c r="A4" s="1" t="s">
        <v>0</v>
      </c>
      <c r="B4" s="1" t="s">
        <v>1</v>
      </c>
    </row>
    <row r="5" spans="1:2" ht="33" customHeight="1">
      <c r="A5" s="4" t="s">
        <v>2</v>
      </c>
      <c r="B5" s="2" t="s">
        <v>3</v>
      </c>
    </row>
    <row r="6" spans="1:2" ht="33" customHeight="1">
      <c r="A6" s="3" t="s">
        <v>4</v>
      </c>
      <c r="B6" s="13" t="str">
        <f>HYPERLINK("#'C-A1'!A1","Resultados de las principales variables, periodo 2020-2022")</f>
        <v>Resultados de las principales variables, periodo 2020-2022</v>
      </c>
    </row>
    <row r="7" spans="1:2" ht="33" customHeight="1">
      <c r="A7" s="4" t="s">
        <v>5</v>
      </c>
      <c r="B7" s="2" t="s">
        <v>6</v>
      </c>
    </row>
    <row r="8" spans="1:2" ht="33" customHeight="1">
      <c r="A8" s="3" t="s">
        <v>7</v>
      </c>
      <c r="B8" s="13" t="str">
        <f>HYPERLINK("#'C-B1'!A1","Resultados según principales variables, por provincias, año 2022")</f>
        <v>Resultados según principales variables, por provincias, año 2022</v>
      </c>
    </row>
    <row r="9" spans="1:2" ht="33" customHeight="1">
      <c r="A9" s="3" t="s">
        <v>8</v>
      </c>
      <c r="B9" s="13" t="str">
        <f>HYPERLINK("#'C-B2'!A1","Edificaciones a construir, por provincias y área, año 2022")</f>
        <v>Edificaciones a construir, por provincias y área, año 2022</v>
      </c>
    </row>
    <row r="10" spans="1:2" ht="33" customHeight="1">
      <c r="A10" s="3" t="s">
        <v>9</v>
      </c>
      <c r="B10" s="13" t="str">
        <f>HYPERLINK("#'C-B3'!A1","Edificaciones a construir, por provincias y según tipo de obra, año 2022")</f>
        <v>Edificaciones a construir, por provincias y según tipo de obra, año 2022</v>
      </c>
    </row>
    <row r="11" spans="1:2" ht="33" customHeight="1">
      <c r="A11" s="3" t="s">
        <v>10</v>
      </c>
      <c r="B11" s="13" t="str">
        <f>HYPERLINK("#'C-B4'!A1","Edificaciones a construir, por uso de la edificación según área, año 2022")</f>
        <v>Edificaciones a construir, por uso de la edificación según área, año 2022</v>
      </c>
    </row>
    <row r="12" spans="1:2" ht="33" customHeight="1">
      <c r="A12" s="3" t="s">
        <v>11</v>
      </c>
      <c r="B12" s="13" t="str">
        <f>HYPERLINK("#'C-B5'!A1","Edificaciones a construir, por uso de la edificación según tipo de obra, año 2022")</f>
        <v>Edificaciones a construir, por uso de la edificación según tipo de obra, año 2022</v>
      </c>
    </row>
    <row r="13" spans="1:2" ht="33" customHeight="1">
      <c r="A13" s="3" t="s">
        <v>12</v>
      </c>
      <c r="B13" s="13" t="str">
        <f>HYPERLINK("#'C-B6'!A1","Edificaciones a construir, por uso de la edificación según metros cuadrados, año 2022")</f>
        <v>Edificaciones a construir, por uso de la edificación según metros cuadrados, año 2022</v>
      </c>
    </row>
    <row r="14" spans="1:2" ht="33" customHeight="1">
      <c r="A14" s="3" t="s">
        <v>13</v>
      </c>
      <c r="B14" s="13" t="str">
        <f>HYPERLINK("#'C-B7'!A1","Edificaciones a construir, por materiales predominantes y regiones, año 2022")</f>
        <v>Edificaciones a construir, por materiales predominantes y regiones, año 2022</v>
      </c>
    </row>
    <row r="15" spans="1:2" ht="33" customHeight="1">
      <c r="A15" s="3" t="s">
        <v>14</v>
      </c>
      <c r="B15" s="13" t="str">
        <f>HYPERLINK("#'C-B8'!A1","Edificaciones a construir, por provincias según acceso a la edificación, año 2022")</f>
        <v>Edificaciones a construir, por provincias según acceso a la edificación, año 2022</v>
      </c>
    </row>
    <row r="16" spans="1:2" ht="33" customHeight="1">
      <c r="A16" s="3" t="s">
        <v>15</v>
      </c>
      <c r="B16" s="13" t="str">
        <f>HYPERLINK("#'C-B9'!A1","Edificaciones según ocupación de la edificación, año 2022 por provincias")</f>
        <v>Edificaciones según ocupación de la edificación, año 2022 por provincias</v>
      </c>
    </row>
    <row r="17" spans="1:2" ht="33" customHeight="1">
      <c r="A17" s="3" t="s">
        <v>16</v>
      </c>
      <c r="B17" s="13" t="str">
        <f>HYPERLINK("#'C-B10'!A1","Edificaciones a construir, por uso de la edificación y número de pisos, año 2022")</f>
        <v>Edificaciones a construir, por uso de la edificación y número de pisos, año 2022</v>
      </c>
    </row>
    <row r="18" spans="1:2" ht="33" customHeight="1">
      <c r="A18" s="3" t="s">
        <v>17</v>
      </c>
      <c r="B18" s="13" t="str">
        <f>HYPERLINK("#'C-B11'!A1","Edificaciones a construir, por uso de la edificación y tipo de financiamiento, año 2022")</f>
        <v>Edificaciones a construir, por uso de la edificación y tipo de financiamiento, año 2022</v>
      </c>
    </row>
    <row r="19" spans="1:2" ht="33" customHeight="1">
      <c r="A19" s="3" t="s">
        <v>18</v>
      </c>
      <c r="B19" s="13" t="str">
        <f>HYPERLINK("#'C-B12'!A1","Edificaciones a construir, por provincias y acceso a telefonía celular/internet, año 2022")</f>
        <v>Edificaciones a construir, por provincias y acceso a telefonía celular/internet, año 2022</v>
      </c>
    </row>
    <row r="20" spans="1:2" ht="33" customHeight="1">
      <c r="A20" s="4" t="s">
        <v>19</v>
      </c>
      <c r="B20" s="2" t="s">
        <v>20</v>
      </c>
    </row>
    <row r="21" spans="1:2" ht="33" customHeight="1">
      <c r="A21" s="3" t="s">
        <v>21</v>
      </c>
      <c r="B21" s="13" t="str">
        <f>HYPERLINK("#'C-C1'!A1","Viviendas a construir, por provincias y área, año 2022")</f>
        <v>Viviendas a construir, por provincias y área, año 2022</v>
      </c>
    </row>
    <row r="22" spans="1:2" ht="33" customHeight="1">
      <c r="A22" s="3" t="s">
        <v>22</v>
      </c>
      <c r="B22" s="13" t="str">
        <f>HYPERLINK("#'C-C2'!A1","Viviendas a construir, por provincias y tipo de obra, año 2022")</f>
        <v>Viviendas a construir, por provincias y tipo de obra, año 2022</v>
      </c>
    </row>
    <row r="23" spans="1:2" ht="33" customHeight="1">
      <c r="A23" s="3" t="s">
        <v>23</v>
      </c>
      <c r="B23" s="13" t="str">
        <f>HYPERLINK("#'C-C3'!A1","Viviendas a construir, por provincias y metros cuadrados, año 2022")</f>
        <v>Viviendas a construir, por provincias y metros cuadrados, año 2022</v>
      </c>
    </row>
    <row r="24" spans="1:2" ht="33" customHeight="1">
      <c r="A24" s="3" t="s">
        <v>24</v>
      </c>
      <c r="B24" s="13" t="str">
        <f>HYPERLINK("#'C-C4'!A1","Viviendas a construir, por provincias y número de cuartos, año 2022")</f>
        <v>Viviendas a construir, por provincias y número de cuartos, año 2022</v>
      </c>
    </row>
    <row r="25" spans="1:2" ht="33" customHeight="1">
      <c r="A25" s="3" t="s">
        <v>25</v>
      </c>
      <c r="B25" s="13" t="str">
        <f>HYPERLINK("#'C-C5'!A1","Viviendas a construir, por provincias y número de dormitorios, año 2022")</f>
        <v>Viviendas a construir, por provincias y número de dormitorios, año 2022</v>
      </c>
    </row>
    <row r="26" spans="1:2" ht="33" customHeight="1">
      <c r="A26" s="3" t="s">
        <v>26</v>
      </c>
      <c r="B26" s="13" t="str">
        <f>HYPERLINK("#'C-C6'!A1","Viviendas a construir, por provincias y segmento de financiamiento, año 2022")</f>
        <v>Viviendas a construir, por provincias y segmento de financiamiento, año 2022</v>
      </c>
    </row>
    <row r="27" spans="1:2" ht="33" customHeight="1">
      <c r="A27" s="4" t="s">
        <v>27</v>
      </c>
      <c r="B27" s="2" t="s">
        <v>28</v>
      </c>
    </row>
    <row r="28" spans="1:2" ht="33" customHeight="1">
      <c r="A28" s="3" t="s">
        <v>29</v>
      </c>
      <c r="B28" s="13" t="str">
        <f>HYPERLINK("#'C-D1'!A1","Superficie del terreno y área a construir, por provincias y uso de la edificación, año 2022")</f>
        <v>Superficie del terreno y área a construir, por provincias y uso de la edificación, año 2022</v>
      </c>
    </row>
    <row r="29" spans="1:2" ht="33" customHeight="1">
      <c r="A29" s="3" t="s">
        <v>30</v>
      </c>
      <c r="B29" s="13" t="str">
        <f>HYPERLINK("#'C-D2'!A1","Superficie del terreno y área a construir, por uso de la edificación, año 2022")</f>
        <v>Superficie del terreno y área a construir, por uso de la edificación, año 2022</v>
      </c>
    </row>
    <row r="30" spans="1:2" ht="33" customHeight="1">
      <c r="A30" s="4" t="s">
        <v>31</v>
      </c>
      <c r="B30" s="2" t="s">
        <v>32</v>
      </c>
    </row>
    <row r="31" spans="1:2" ht="33" customHeight="1">
      <c r="A31" s="3" t="s">
        <v>33</v>
      </c>
      <c r="B31" s="13" t="str">
        <f>HYPERLINK("#'C-E1'!A1","Valor estimado del financiamiento de las edificaciones, por provincias y tipo de obra, año 2022")</f>
        <v>Valor estimado del financiamiento de las edificaciones, por provincias y tipo de obra, año 2022</v>
      </c>
    </row>
    <row r="32" spans="1:2" ht="33" customHeight="1">
      <c r="A32" s="3" t="s">
        <v>34</v>
      </c>
      <c r="B32" s="13" t="str">
        <f>HYPERLINK("#'C-E2'!A1","Valor estimado del financiamiento de las edificaciones, por uso de la edificación y tipo de obra, año 2022")</f>
        <v>Valor estimado del financiamiento de las edificaciones, por uso de la edificación y tipo de obra, año 2022</v>
      </c>
    </row>
    <row r="33" spans="1:2" ht="33" customHeight="1">
      <c r="A33" s="3" t="s">
        <v>35</v>
      </c>
      <c r="B33" s="13" t="str">
        <f>HYPERLINK("#'C-E3'!A1","Valor estimado de las edificaciones, por provincias y tipo de financiamiento, año 2022")</f>
        <v>Valor estimado de las edificaciones, por provincias y tipo de financiamiento, año 2022</v>
      </c>
    </row>
    <row r="34" spans="1:2" ht="33" customHeight="1">
      <c r="A34" s="3" t="s">
        <v>36</v>
      </c>
      <c r="B34" s="13" t="str">
        <f>HYPERLINK("#'C-E4'!A1","Valor estimado de las edificaciones a construir, por uso de la edificación y tipo de financiamiento, año 2022")</f>
        <v>Valor estimado de las edificaciones a construir, por uso de la edificación y tipo de financiamiento, año 2022</v>
      </c>
    </row>
    <row r="35" spans="1:2" ht="33" customHeight="1">
      <c r="A35" s="3" t="s">
        <v>37</v>
      </c>
      <c r="B35" s="13" t="str">
        <f>HYPERLINK("#'C-E5'!A1","Financiamiento de las edificaciones, por uso y fuentes de financiamiento, año 2022")</f>
        <v>Financiamiento de las edificaciones, por uso y fuentes de financiamiento, año 2022</v>
      </c>
    </row>
    <row r="36" spans="1:2" ht="33" customHeight="1">
      <c r="A36" s="3" t="s">
        <v>38</v>
      </c>
      <c r="B36" s="13" t="str">
        <f>HYPERLINK("#'C-E6'!A1","Financiamiento por préstamos, por uso y fuente del préstamo, año 2022")</f>
        <v>Financiamiento por préstamos, por uso y fuente del préstamo, año 2022</v>
      </c>
    </row>
    <row r="37" spans="1:2" ht="33" customHeight="1">
      <c r="A37" s="4" t="s">
        <v>39</v>
      </c>
      <c r="B37" s="2" t="s">
        <v>40</v>
      </c>
    </row>
    <row r="38" spans="1:2" ht="33" customHeight="1">
      <c r="A38" s="3" t="s">
        <v>41</v>
      </c>
      <c r="B38" s="13" t="str">
        <f>HYPERLINK("#'C-F1'!A1","Viviendas a construir por cada 10.000 habitantes, por provincias, año 2022")</f>
        <v>Viviendas a construir por cada 10.000 habitantes, por provincias, año 2022</v>
      </c>
    </row>
    <row r="39" spans="1:2" ht="33" customHeight="1">
      <c r="A39" s="3" t="s">
        <v>42</v>
      </c>
      <c r="B39" s="13" t="str">
        <f>HYPERLINK("#'C-F2'!A1","Promedio de metros cuadrados de construcción por vivienda, por provincias, año 2022")</f>
        <v>Promedio de metros cuadrados de construcción por vivienda, por provincias, año 2022</v>
      </c>
    </row>
    <row r="40" spans="1:2" ht="33" customHeight="1">
      <c r="A40" s="3" t="s">
        <v>43</v>
      </c>
      <c r="B40" s="13" t="str">
        <f>HYPERLINK("#'C-F3'!A1","Costo de construcción proyectado por metro cuadrado, por provincias y uso de la edificación, año 2022")</f>
        <v>Costo de construcción proyectado por metro cuadrado, por provincias y uso de la edificación, año 2022</v>
      </c>
    </row>
    <row r="41" spans="1:2" ht="33" customHeight="1">
      <c r="A41" s="3" t="s">
        <v>44</v>
      </c>
      <c r="B41" s="13" t="str">
        <f>HYPERLINK("#'C-F4'!A1","Metros cuadrados a construir por cada 100 habitantes, por provincias, año 2022")</f>
        <v>Metros cuadrados a construir por cada 100 habitantes, por provincias, año 2022</v>
      </c>
    </row>
    <row r="43" ht="18" customHeight="1">
      <c r="A43" s="15" t="s">
        <v>45</v>
      </c>
    </row>
    <row r="44" ht="18" customHeight="1">
      <c r="A44" s="15" t="s">
        <v>46</v>
      </c>
    </row>
    <row r="45" ht="18" customHeight="1">
      <c r="A45" s="5"/>
    </row>
    <row r="46" ht="18" customHeight="1">
      <c r="A46" s="15" t="s">
        <v>47</v>
      </c>
    </row>
    <row r="47" ht="18" customHeight="1">
      <c r="A47" s="5" t="s">
        <v>268</v>
      </c>
    </row>
    <row r="48" ht="18" customHeight="1">
      <c r="A48" s="16" t="s">
        <v>242</v>
      </c>
    </row>
    <row r="49" ht="18" customHeight="1">
      <c r="A49" s="15" t="s">
        <v>243</v>
      </c>
    </row>
    <row r="50" ht="18" customHeight="1">
      <c r="A50" s="5"/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3"/>
  <sheetViews>
    <sheetView showGridLines="0" zoomScale="60" zoomScaleNormal="60" workbookViewId="0" topLeftCell="A1">
      <selection activeCell="B76" sqref="B76"/>
    </sheetView>
  </sheetViews>
  <sheetFormatPr defaultColWidth="11.421875" defaultRowHeight="15"/>
  <cols>
    <col min="1" max="1" width="3.28125" style="0" customWidth="1"/>
    <col min="2" max="2" width="45.7109375" style="0" customWidth="1"/>
    <col min="3" max="8" width="35.7109375" style="0" customWidth="1"/>
  </cols>
  <sheetData>
    <row r="1" ht="120.6" customHeight="1"/>
    <row r="2" ht="24.95" customHeight="1">
      <c r="B2" s="6" t="s">
        <v>154</v>
      </c>
    </row>
    <row r="4" spans="2:8" ht="60" customHeight="1">
      <c r="B4" s="19" t="s">
        <v>88</v>
      </c>
      <c r="C4" s="19" t="s">
        <v>155</v>
      </c>
      <c r="D4" s="19"/>
      <c r="E4" s="19"/>
      <c r="F4" s="19"/>
      <c r="G4" s="19"/>
      <c r="H4" s="19"/>
    </row>
    <row r="5" spans="2:8" ht="60" customHeight="1">
      <c r="B5" s="19"/>
      <c r="C5" s="7" t="s">
        <v>156</v>
      </c>
      <c r="D5" s="7" t="s">
        <v>247</v>
      </c>
      <c r="E5" s="7" t="s">
        <v>157</v>
      </c>
      <c r="F5" s="7" t="s">
        <v>248</v>
      </c>
      <c r="G5" s="7" t="s">
        <v>158</v>
      </c>
      <c r="H5" s="7" t="s">
        <v>159</v>
      </c>
    </row>
    <row r="6" spans="2:8" ht="35.1" customHeight="1">
      <c r="B6" s="11" t="s">
        <v>59</v>
      </c>
      <c r="C6" s="12">
        <v>21262</v>
      </c>
      <c r="D6" s="12">
        <v>1470</v>
      </c>
      <c r="E6" s="12">
        <v>4162</v>
      </c>
      <c r="F6" s="12">
        <v>860</v>
      </c>
      <c r="G6" s="12">
        <v>8</v>
      </c>
      <c r="H6" s="12">
        <v>13664</v>
      </c>
    </row>
    <row r="7" spans="2:8" ht="35.1" customHeight="1">
      <c r="B7" s="9" t="s">
        <v>64</v>
      </c>
      <c r="C7" s="8">
        <v>1084</v>
      </c>
      <c r="D7" s="8">
        <v>51</v>
      </c>
      <c r="E7" s="8">
        <v>639</v>
      </c>
      <c r="F7" s="8">
        <v>117</v>
      </c>
      <c r="G7" s="8">
        <v>3</v>
      </c>
      <c r="H7" s="8">
        <v>81</v>
      </c>
    </row>
    <row r="8" spans="2:8" ht="35.1" customHeight="1">
      <c r="B8" s="9" t="s">
        <v>65</v>
      </c>
      <c r="C8" s="8">
        <v>238</v>
      </c>
      <c r="D8" s="8">
        <v>17</v>
      </c>
      <c r="E8" s="8">
        <v>69</v>
      </c>
      <c r="F8" s="8">
        <v>8</v>
      </c>
      <c r="G8" s="8">
        <v>0</v>
      </c>
      <c r="H8" s="8">
        <v>0</v>
      </c>
    </row>
    <row r="9" spans="2:8" ht="35.1" customHeight="1">
      <c r="B9" s="9" t="s">
        <v>66</v>
      </c>
      <c r="C9" s="8">
        <v>250</v>
      </c>
      <c r="D9" s="8">
        <v>19</v>
      </c>
      <c r="E9" s="8">
        <v>180</v>
      </c>
      <c r="F9" s="8">
        <v>78</v>
      </c>
      <c r="G9" s="8">
        <v>0</v>
      </c>
      <c r="H9" s="8">
        <v>66</v>
      </c>
    </row>
    <row r="10" spans="2:8" ht="35.1" customHeight="1">
      <c r="B10" s="9" t="s">
        <v>67</v>
      </c>
      <c r="C10" s="8">
        <v>216</v>
      </c>
      <c r="D10" s="8">
        <v>20</v>
      </c>
      <c r="E10" s="8">
        <v>114</v>
      </c>
      <c r="F10" s="8">
        <v>20</v>
      </c>
      <c r="G10" s="8">
        <v>0</v>
      </c>
      <c r="H10" s="8">
        <v>0</v>
      </c>
    </row>
    <row r="11" spans="2:8" ht="35.1" customHeight="1">
      <c r="B11" s="9" t="s">
        <v>68</v>
      </c>
      <c r="C11" s="8">
        <v>300</v>
      </c>
      <c r="D11" s="8">
        <v>24</v>
      </c>
      <c r="E11" s="8">
        <v>70</v>
      </c>
      <c r="F11" s="8">
        <v>11</v>
      </c>
      <c r="G11" s="8">
        <v>0</v>
      </c>
      <c r="H11" s="8">
        <v>1</v>
      </c>
    </row>
    <row r="12" spans="2:8" ht="35.1" customHeight="1">
      <c r="B12" s="9" t="s">
        <v>69</v>
      </c>
      <c r="C12" s="8">
        <v>910</v>
      </c>
      <c r="D12" s="8">
        <v>21</v>
      </c>
      <c r="E12" s="8">
        <v>67</v>
      </c>
      <c r="F12" s="8">
        <v>14</v>
      </c>
      <c r="G12" s="8">
        <v>0</v>
      </c>
      <c r="H12" s="8">
        <v>1</v>
      </c>
    </row>
    <row r="13" spans="2:8" ht="35.1" customHeight="1">
      <c r="B13" s="9" t="s">
        <v>70</v>
      </c>
      <c r="C13" s="8">
        <v>934</v>
      </c>
      <c r="D13" s="8">
        <v>65</v>
      </c>
      <c r="E13" s="8">
        <v>232</v>
      </c>
      <c r="F13" s="8">
        <v>29</v>
      </c>
      <c r="G13" s="8">
        <v>1</v>
      </c>
      <c r="H13" s="8">
        <v>49</v>
      </c>
    </row>
    <row r="14" spans="2:8" ht="35.1" customHeight="1">
      <c r="B14" s="9" t="s">
        <v>71</v>
      </c>
      <c r="C14" s="8">
        <v>67</v>
      </c>
      <c r="D14" s="8">
        <v>11</v>
      </c>
      <c r="E14" s="8">
        <v>76</v>
      </c>
      <c r="F14" s="8">
        <v>2</v>
      </c>
      <c r="G14" s="8">
        <v>0</v>
      </c>
      <c r="H14" s="8">
        <v>1</v>
      </c>
    </row>
    <row r="15" spans="2:8" ht="35.1" customHeight="1">
      <c r="B15" s="9" t="s">
        <v>72</v>
      </c>
      <c r="C15" s="8">
        <v>7555</v>
      </c>
      <c r="D15" s="8">
        <v>271</v>
      </c>
      <c r="E15" s="8">
        <v>136</v>
      </c>
      <c r="F15" s="8">
        <v>56</v>
      </c>
      <c r="G15" s="8">
        <v>1</v>
      </c>
      <c r="H15" s="8">
        <v>28</v>
      </c>
    </row>
    <row r="16" spans="2:8" ht="35.1" customHeight="1">
      <c r="B16" s="9" t="s">
        <v>73</v>
      </c>
      <c r="C16" s="8">
        <v>1017</v>
      </c>
      <c r="D16" s="8">
        <v>184</v>
      </c>
      <c r="E16" s="8">
        <v>286</v>
      </c>
      <c r="F16" s="8">
        <v>31</v>
      </c>
      <c r="G16" s="8">
        <v>0</v>
      </c>
      <c r="H16" s="8">
        <v>0</v>
      </c>
    </row>
    <row r="17" spans="2:8" ht="35.1" customHeight="1">
      <c r="B17" s="9" t="s">
        <v>74</v>
      </c>
      <c r="C17" s="8">
        <v>1587</v>
      </c>
      <c r="D17" s="8">
        <v>128</v>
      </c>
      <c r="E17" s="8">
        <v>328</v>
      </c>
      <c r="F17" s="8">
        <v>139</v>
      </c>
      <c r="G17" s="8">
        <v>0</v>
      </c>
      <c r="H17" s="8">
        <v>48</v>
      </c>
    </row>
    <row r="18" spans="2:8" ht="35.1" customHeight="1">
      <c r="B18" s="9" t="s">
        <v>75</v>
      </c>
      <c r="C18" s="8">
        <v>384</v>
      </c>
      <c r="D18" s="8">
        <v>68</v>
      </c>
      <c r="E18" s="8">
        <v>128</v>
      </c>
      <c r="F18" s="8">
        <v>28</v>
      </c>
      <c r="G18" s="8">
        <v>0</v>
      </c>
      <c r="H18" s="8">
        <v>0</v>
      </c>
    </row>
    <row r="19" spans="2:8" ht="35.1" customHeight="1">
      <c r="B19" s="9" t="s">
        <v>76</v>
      </c>
      <c r="C19" s="8">
        <v>1802</v>
      </c>
      <c r="D19" s="8">
        <v>149</v>
      </c>
      <c r="E19" s="8">
        <v>631</v>
      </c>
      <c r="F19" s="8">
        <v>29</v>
      </c>
      <c r="G19" s="8">
        <v>2</v>
      </c>
      <c r="H19" s="8">
        <v>3</v>
      </c>
    </row>
    <row r="20" spans="2:8" ht="35.1" customHeight="1">
      <c r="B20" s="9" t="s">
        <v>77</v>
      </c>
      <c r="C20" s="8">
        <v>179</v>
      </c>
      <c r="D20" s="8">
        <v>19</v>
      </c>
      <c r="E20" s="8">
        <v>162</v>
      </c>
      <c r="F20" s="8">
        <v>39</v>
      </c>
      <c r="G20" s="8">
        <v>0</v>
      </c>
      <c r="H20" s="8">
        <v>33</v>
      </c>
    </row>
    <row r="21" spans="2:8" ht="35.1" customHeight="1">
      <c r="B21" s="9" t="s">
        <v>78</v>
      </c>
      <c r="C21" s="8">
        <v>115</v>
      </c>
      <c r="D21" s="8">
        <v>7</v>
      </c>
      <c r="E21" s="8">
        <v>34</v>
      </c>
      <c r="F21" s="8">
        <v>3</v>
      </c>
      <c r="G21" s="8">
        <v>0</v>
      </c>
      <c r="H21" s="8">
        <v>0</v>
      </c>
    </row>
    <row r="22" spans="2:8" ht="35.1" customHeight="1">
      <c r="B22" s="9" t="s">
        <v>79</v>
      </c>
      <c r="C22" s="8">
        <v>186</v>
      </c>
      <c r="D22" s="8">
        <v>7</v>
      </c>
      <c r="E22" s="8">
        <v>54</v>
      </c>
      <c r="F22" s="8">
        <v>6</v>
      </c>
      <c r="G22" s="8">
        <v>0</v>
      </c>
      <c r="H22" s="8">
        <v>1</v>
      </c>
    </row>
    <row r="23" spans="2:8" ht="35.1" customHeight="1">
      <c r="B23" s="9" t="s">
        <v>80</v>
      </c>
      <c r="C23" s="8">
        <v>656</v>
      </c>
      <c r="D23" s="8">
        <v>95</v>
      </c>
      <c r="E23" s="8">
        <v>180</v>
      </c>
      <c r="F23" s="8">
        <v>29</v>
      </c>
      <c r="G23" s="8">
        <v>0</v>
      </c>
      <c r="H23" s="8">
        <v>13320</v>
      </c>
    </row>
    <row r="24" spans="2:8" ht="35.1" customHeight="1">
      <c r="B24" s="9" t="s">
        <v>81</v>
      </c>
      <c r="C24" s="8">
        <v>1572</v>
      </c>
      <c r="D24" s="8">
        <v>101</v>
      </c>
      <c r="E24" s="8">
        <v>157</v>
      </c>
      <c r="F24" s="8">
        <v>33</v>
      </c>
      <c r="G24" s="8">
        <v>0</v>
      </c>
      <c r="H24" s="8">
        <v>4</v>
      </c>
    </row>
    <row r="25" spans="2:8" ht="35.1" customHeight="1">
      <c r="B25" s="9" t="s">
        <v>82</v>
      </c>
      <c r="C25" s="8">
        <v>190</v>
      </c>
      <c r="D25" s="8">
        <v>46</v>
      </c>
      <c r="E25" s="8">
        <v>169</v>
      </c>
      <c r="F25" s="8">
        <v>79</v>
      </c>
      <c r="G25" s="8">
        <v>1</v>
      </c>
      <c r="H25" s="8">
        <v>23</v>
      </c>
    </row>
    <row r="26" spans="2:8" ht="35.1" customHeight="1">
      <c r="B26" s="9" t="s">
        <v>83</v>
      </c>
      <c r="C26" s="8">
        <v>117</v>
      </c>
      <c r="D26" s="8">
        <v>8</v>
      </c>
      <c r="E26" s="8">
        <v>36</v>
      </c>
      <c r="F26" s="8">
        <v>9</v>
      </c>
      <c r="G26" s="8">
        <v>0</v>
      </c>
      <c r="H26" s="8">
        <v>0</v>
      </c>
    </row>
    <row r="27" spans="2:8" ht="35.1" customHeight="1">
      <c r="B27" s="9" t="s">
        <v>84</v>
      </c>
      <c r="C27" s="8">
        <v>171</v>
      </c>
      <c r="D27" s="8">
        <v>37</v>
      </c>
      <c r="E27" s="8">
        <v>118</v>
      </c>
      <c r="F27" s="8">
        <v>23</v>
      </c>
      <c r="G27" s="8">
        <v>0</v>
      </c>
      <c r="H27" s="8">
        <v>0</v>
      </c>
    </row>
    <row r="28" spans="2:8" ht="35.1" customHeight="1">
      <c r="B28" s="9" t="s">
        <v>85</v>
      </c>
      <c r="C28" s="8">
        <v>96</v>
      </c>
      <c r="D28" s="8">
        <v>8</v>
      </c>
      <c r="E28" s="8">
        <v>26</v>
      </c>
      <c r="F28" s="8">
        <v>6</v>
      </c>
      <c r="G28" s="8">
        <v>0</v>
      </c>
      <c r="H28" s="8">
        <v>0</v>
      </c>
    </row>
    <row r="29" spans="2:8" ht="35.1" customHeight="1">
      <c r="B29" s="9" t="s">
        <v>86</v>
      </c>
      <c r="C29" s="8">
        <v>1271</v>
      </c>
      <c r="D29" s="8">
        <v>101</v>
      </c>
      <c r="E29" s="8">
        <v>98</v>
      </c>
      <c r="F29" s="8">
        <v>41</v>
      </c>
      <c r="G29" s="8">
        <v>0</v>
      </c>
      <c r="H29" s="8">
        <v>1</v>
      </c>
    </row>
    <row r="30" spans="2:8" ht="35.1" customHeight="1">
      <c r="B30" s="9" t="s">
        <v>87</v>
      </c>
      <c r="C30" s="8">
        <v>365</v>
      </c>
      <c r="D30" s="8">
        <v>13</v>
      </c>
      <c r="E30" s="8">
        <v>172</v>
      </c>
      <c r="F30" s="8">
        <v>30</v>
      </c>
      <c r="G30" s="8">
        <v>0</v>
      </c>
      <c r="H30" s="8">
        <v>4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2">
    <mergeCell ref="B4:B5"/>
    <mergeCell ref="C4:H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62" sqref="B62"/>
    </sheetView>
  </sheetViews>
  <sheetFormatPr defaultColWidth="11.421875" defaultRowHeight="15"/>
  <cols>
    <col min="1" max="1" width="3.28125" style="0" customWidth="1"/>
    <col min="2" max="2" width="80.7109375" style="0" customWidth="1"/>
    <col min="3" max="6" width="30.7109375" style="0" customWidth="1"/>
  </cols>
  <sheetData>
    <row r="1" ht="120.6" customHeight="1"/>
    <row r="2" ht="24.95" customHeight="1">
      <c r="B2" s="6" t="s">
        <v>160</v>
      </c>
    </row>
    <row r="4" spans="2:6" ht="35.1" customHeight="1">
      <c r="B4" s="19" t="s">
        <v>113</v>
      </c>
      <c r="C4" s="19" t="s">
        <v>161</v>
      </c>
      <c r="D4" s="19"/>
      <c r="E4" s="19"/>
      <c r="F4" s="19"/>
    </row>
    <row r="5" spans="2:6" ht="35.1" customHeight="1">
      <c r="B5" s="19"/>
      <c r="C5" s="7" t="s">
        <v>162</v>
      </c>
      <c r="D5" s="7" t="s">
        <v>163</v>
      </c>
      <c r="E5" s="7" t="s">
        <v>164</v>
      </c>
      <c r="F5" s="7" t="s">
        <v>249</v>
      </c>
    </row>
    <row r="6" spans="2:6" ht="35.1" customHeight="1">
      <c r="B6" s="11" t="s">
        <v>59</v>
      </c>
      <c r="C6" s="12">
        <v>10828</v>
      </c>
      <c r="D6" s="12">
        <v>6327</v>
      </c>
      <c r="E6" s="12">
        <v>5745</v>
      </c>
      <c r="F6" s="12">
        <v>3641</v>
      </c>
    </row>
    <row r="7" spans="2:6" ht="35.1" customHeight="1">
      <c r="B7" s="9" t="s">
        <v>99</v>
      </c>
      <c r="C7" s="8">
        <v>8370</v>
      </c>
      <c r="D7" s="8">
        <v>4708</v>
      </c>
      <c r="E7" s="8">
        <v>3624</v>
      </c>
      <c r="F7" s="8">
        <v>1941</v>
      </c>
    </row>
    <row r="8" spans="2:6" ht="35.1" customHeight="1">
      <c r="B8" s="9" t="s">
        <v>100</v>
      </c>
      <c r="C8" s="8">
        <v>532</v>
      </c>
      <c r="D8" s="8">
        <v>548</v>
      </c>
      <c r="E8" s="8">
        <v>576</v>
      </c>
      <c r="F8" s="8">
        <v>448</v>
      </c>
    </row>
    <row r="9" spans="2:6" ht="35.1" customHeight="1">
      <c r="B9" s="9" t="s">
        <v>251</v>
      </c>
      <c r="C9" s="8">
        <v>339</v>
      </c>
      <c r="D9" s="8">
        <v>443</v>
      </c>
      <c r="E9" s="8">
        <v>765</v>
      </c>
      <c r="F9" s="8">
        <v>406</v>
      </c>
    </row>
    <row r="10" spans="2:6" ht="35.1" customHeight="1">
      <c r="B10" s="9" t="s">
        <v>101</v>
      </c>
      <c r="C10" s="8">
        <v>730</v>
      </c>
      <c r="D10" s="8">
        <v>260</v>
      </c>
      <c r="E10" s="8">
        <v>386</v>
      </c>
      <c r="F10" s="8">
        <v>503</v>
      </c>
    </row>
    <row r="11" spans="2:6" ht="35.1" customHeight="1">
      <c r="B11" s="9" t="s">
        <v>102</v>
      </c>
      <c r="C11" s="8">
        <v>125</v>
      </c>
      <c r="D11" s="8">
        <v>50</v>
      </c>
      <c r="E11" s="8">
        <v>31</v>
      </c>
      <c r="F11" s="8">
        <v>17</v>
      </c>
    </row>
    <row r="12" spans="2:6" ht="35.1" customHeight="1">
      <c r="B12" s="9" t="s">
        <v>259</v>
      </c>
      <c r="C12" s="8">
        <v>6</v>
      </c>
      <c r="D12" s="8">
        <v>4</v>
      </c>
      <c r="E12" s="8">
        <v>1</v>
      </c>
      <c r="F12" s="8">
        <v>4</v>
      </c>
    </row>
    <row r="13" spans="2:6" ht="35.1" customHeight="1">
      <c r="B13" s="9" t="s">
        <v>103</v>
      </c>
      <c r="C13" s="8">
        <v>38</v>
      </c>
      <c r="D13" s="8">
        <v>4</v>
      </c>
      <c r="E13" s="8">
        <v>7</v>
      </c>
      <c r="F13" s="8">
        <v>3</v>
      </c>
    </row>
    <row r="14" spans="2:6" ht="35.1" customHeight="1">
      <c r="B14" s="9" t="s">
        <v>104</v>
      </c>
      <c r="C14" s="8">
        <v>4</v>
      </c>
      <c r="D14" s="8">
        <v>0</v>
      </c>
      <c r="E14" s="8">
        <v>0</v>
      </c>
      <c r="F14" s="8">
        <v>0</v>
      </c>
    </row>
    <row r="15" spans="2:6" ht="35.1" customHeight="1">
      <c r="B15" s="9" t="s">
        <v>105</v>
      </c>
      <c r="C15" s="8">
        <v>1</v>
      </c>
      <c r="D15" s="8">
        <v>3</v>
      </c>
      <c r="E15" s="8">
        <v>0</v>
      </c>
      <c r="F15" s="8">
        <v>2</v>
      </c>
    </row>
    <row r="16" spans="2:6" ht="35.1" customHeight="1">
      <c r="B16" s="9" t="s">
        <v>106</v>
      </c>
      <c r="C16" s="8">
        <v>32</v>
      </c>
      <c r="D16" s="8">
        <v>3</v>
      </c>
      <c r="E16" s="8">
        <v>11</v>
      </c>
      <c r="F16" s="8">
        <v>7</v>
      </c>
    </row>
    <row r="17" spans="2:6" ht="35.1" customHeight="1">
      <c r="B17" s="9" t="s">
        <v>107</v>
      </c>
      <c r="C17" s="8">
        <v>12</v>
      </c>
      <c r="D17" s="8">
        <v>11</v>
      </c>
      <c r="E17" s="8">
        <v>8</v>
      </c>
      <c r="F17" s="8">
        <v>10</v>
      </c>
    </row>
    <row r="18" spans="2:6" ht="35.1" customHeight="1">
      <c r="B18" s="9" t="s">
        <v>108</v>
      </c>
      <c r="C18" s="8">
        <v>2</v>
      </c>
      <c r="D18" s="8">
        <v>1</v>
      </c>
      <c r="E18" s="8">
        <v>0</v>
      </c>
      <c r="F18" s="8">
        <v>1</v>
      </c>
    </row>
    <row r="19" spans="2:6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</row>
    <row r="20" spans="2:6" ht="35.1" customHeight="1">
      <c r="B20" s="9" t="s">
        <v>110</v>
      </c>
      <c r="C20" s="8">
        <v>183</v>
      </c>
      <c r="D20" s="8">
        <v>261</v>
      </c>
      <c r="E20" s="8">
        <v>198</v>
      </c>
      <c r="F20" s="8">
        <v>258</v>
      </c>
    </row>
    <row r="21" spans="2:6" ht="35.1" customHeight="1">
      <c r="B21" s="9" t="s">
        <v>111</v>
      </c>
      <c r="C21" s="8">
        <v>454</v>
      </c>
      <c r="D21" s="8">
        <v>31</v>
      </c>
      <c r="E21" s="8">
        <v>138</v>
      </c>
      <c r="F21" s="8">
        <v>41</v>
      </c>
    </row>
    <row r="24" ht="15">
      <c r="B24" s="14" t="s">
        <v>239</v>
      </c>
    </row>
    <row r="25" ht="15">
      <c r="B25" s="10" t="s">
        <v>269</v>
      </c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2">
    <mergeCell ref="B4:B5"/>
    <mergeCell ref="C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70" sqref="B70"/>
    </sheetView>
  </sheetViews>
  <sheetFormatPr defaultColWidth="11.421875" defaultRowHeight="15"/>
  <cols>
    <col min="1" max="1" width="3.28125" style="0" customWidth="1"/>
    <col min="2" max="2" width="80.7109375" style="0" customWidth="1"/>
    <col min="3" max="6" width="30.7109375" style="0" customWidth="1"/>
  </cols>
  <sheetData>
    <row r="1" ht="120.6" customHeight="1"/>
    <row r="2" ht="24.95" customHeight="1">
      <c r="B2" s="6" t="s">
        <v>165</v>
      </c>
    </row>
    <row r="4" spans="2:6" ht="30" customHeight="1">
      <c r="B4" s="19" t="s">
        <v>113</v>
      </c>
      <c r="C4" s="19" t="s">
        <v>166</v>
      </c>
      <c r="D4" s="19"/>
      <c r="E4" s="19"/>
      <c r="F4" s="19"/>
    </row>
    <row r="5" spans="2:6" ht="30" customHeight="1">
      <c r="B5" s="19"/>
      <c r="C5" s="7" t="s">
        <v>167</v>
      </c>
      <c r="D5" s="7" t="s">
        <v>168</v>
      </c>
      <c r="E5" s="7" t="s">
        <v>169</v>
      </c>
      <c r="F5" s="7" t="s">
        <v>170</v>
      </c>
    </row>
    <row r="6" spans="2:6" ht="35.1" customHeight="1">
      <c r="B6" s="11" t="s">
        <v>59</v>
      </c>
      <c r="C6" s="12">
        <v>10799</v>
      </c>
      <c r="D6" s="12">
        <v>20153</v>
      </c>
      <c r="E6" s="12">
        <v>6572</v>
      </c>
      <c r="F6" s="12">
        <v>3902</v>
      </c>
    </row>
    <row r="7" spans="2:6" ht="35.1" customHeight="1">
      <c r="B7" s="9" t="s">
        <v>99</v>
      </c>
      <c r="C7" s="8">
        <v>8190</v>
      </c>
      <c r="D7" s="8">
        <v>13312</v>
      </c>
      <c r="E7" s="8">
        <v>1</v>
      </c>
      <c r="F7" s="8">
        <v>0</v>
      </c>
    </row>
    <row r="8" spans="2:6" ht="35.1" customHeight="1">
      <c r="B8" s="9" t="s">
        <v>100</v>
      </c>
      <c r="C8" s="8">
        <v>147</v>
      </c>
      <c r="D8" s="8">
        <v>5370</v>
      </c>
      <c r="E8" s="8">
        <v>6</v>
      </c>
      <c r="F8" s="8">
        <v>3</v>
      </c>
    </row>
    <row r="9" spans="2:6" ht="35.1" customHeight="1">
      <c r="B9" s="9" t="s">
        <v>251</v>
      </c>
      <c r="C9" s="8">
        <v>251</v>
      </c>
      <c r="D9" s="8">
        <v>202</v>
      </c>
      <c r="E9" s="8">
        <v>5803</v>
      </c>
      <c r="F9" s="8">
        <v>2934</v>
      </c>
    </row>
    <row r="10" spans="2:6" ht="35.1" customHeight="1">
      <c r="B10" s="9" t="s">
        <v>101</v>
      </c>
      <c r="C10" s="8">
        <v>1310</v>
      </c>
      <c r="D10" s="8">
        <v>843</v>
      </c>
      <c r="E10" s="8">
        <v>385</v>
      </c>
      <c r="F10" s="8">
        <v>378</v>
      </c>
    </row>
    <row r="11" spans="2:6" ht="35.1" customHeight="1">
      <c r="B11" s="9" t="s">
        <v>102</v>
      </c>
      <c r="C11" s="8">
        <v>182</v>
      </c>
      <c r="D11" s="8">
        <v>76</v>
      </c>
      <c r="E11" s="8">
        <v>6</v>
      </c>
      <c r="F11" s="8">
        <v>7</v>
      </c>
    </row>
    <row r="12" spans="2:6" ht="35.1" customHeight="1">
      <c r="B12" s="9" t="s">
        <v>259</v>
      </c>
      <c r="C12" s="8">
        <v>5</v>
      </c>
      <c r="D12" s="8">
        <v>7</v>
      </c>
      <c r="E12" s="8">
        <v>2</v>
      </c>
      <c r="F12" s="8">
        <v>2</v>
      </c>
    </row>
    <row r="13" spans="2:6" ht="35.1" customHeight="1">
      <c r="B13" s="9" t="s">
        <v>103</v>
      </c>
      <c r="C13" s="8">
        <v>10</v>
      </c>
      <c r="D13" s="8">
        <v>18</v>
      </c>
      <c r="E13" s="8">
        <v>27</v>
      </c>
      <c r="F13" s="8">
        <v>2</v>
      </c>
    </row>
    <row r="14" spans="2:6" ht="35.1" customHeight="1">
      <c r="B14" s="9" t="s">
        <v>104</v>
      </c>
      <c r="C14" s="8">
        <v>0</v>
      </c>
      <c r="D14" s="8">
        <v>2</v>
      </c>
      <c r="E14" s="8">
        <v>1</v>
      </c>
      <c r="F14" s="8">
        <v>1</v>
      </c>
    </row>
    <row r="15" spans="2:6" ht="35.1" customHeight="1">
      <c r="B15" s="9" t="s">
        <v>105</v>
      </c>
      <c r="C15" s="8">
        <v>2</v>
      </c>
      <c r="D15" s="8">
        <v>3</v>
      </c>
      <c r="E15" s="8">
        <v>0</v>
      </c>
      <c r="F15" s="8">
        <v>1</v>
      </c>
    </row>
    <row r="16" spans="2:6" ht="35.1" customHeight="1">
      <c r="B16" s="9" t="s">
        <v>106</v>
      </c>
      <c r="C16" s="8">
        <v>43</v>
      </c>
      <c r="D16" s="8">
        <v>8</v>
      </c>
      <c r="E16" s="8">
        <v>6</v>
      </c>
      <c r="F16" s="8">
        <v>0</v>
      </c>
    </row>
    <row r="17" spans="2:6" ht="35.1" customHeight="1">
      <c r="B17" s="9" t="s">
        <v>107</v>
      </c>
      <c r="C17" s="8">
        <v>20</v>
      </c>
      <c r="D17" s="8">
        <v>14</v>
      </c>
      <c r="E17" s="8">
        <v>6</v>
      </c>
      <c r="F17" s="8">
        <v>31</v>
      </c>
    </row>
    <row r="18" spans="2:6" ht="35.1" customHeight="1">
      <c r="B18" s="9" t="s">
        <v>108</v>
      </c>
      <c r="C18" s="8">
        <v>3</v>
      </c>
      <c r="D18" s="8">
        <v>0</v>
      </c>
      <c r="E18" s="8">
        <v>0</v>
      </c>
      <c r="F18" s="8">
        <v>1</v>
      </c>
    </row>
    <row r="19" spans="2:6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</row>
    <row r="20" spans="2:6" ht="35.1" customHeight="1">
      <c r="B20" s="9" t="s">
        <v>110</v>
      </c>
      <c r="C20" s="8">
        <v>146</v>
      </c>
      <c r="D20" s="8">
        <v>223</v>
      </c>
      <c r="E20" s="8">
        <v>307</v>
      </c>
      <c r="F20" s="8">
        <v>434</v>
      </c>
    </row>
    <row r="21" spans="2:6" ht="35.1" customHeight="1">
      <c r="B21" s="9" t="s">
        <v>111</v>
      </c>
      <c r="C21" s="8">
        <v>490</v>
      </c>
      <c r="D21" s="8">
        <v>75</v>
      </c>
      <c r="E21" s="8">
        <v>22</v>
      </c>
      <c r="F21" s="8">
        <v>108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2">
    <mergeCell ref="B4:B5"/>
    <mergeCell ref="C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3"/>
  <sheetViews>
    <sheetView showGridLines="0" zoomScale="60" zoomScaleNormal="60" workbookViewId="0" topLeftCell="A1">
      <selection activeCell="B64" sqref="B64"/>
    </sheetView>
  </sheetViews>
  <sheetFormatPr defaultColWidth="11.421875" defaultRowHeight="15"/>
  <cols>
    <col min="1" max="1" width="3.28125" style="0" customWidth="1"/>
    <col min="2" max="2" width="80.7109375" style="0" customWidth="1"/>
    <col min="3" max="5" width="30.7109375" style="0" customWidth="1"/>
  </cols>
  <sheetData>
    <row r="1" ht="120.6" customHeight="1"/>
    <row r="2" ht="24.95" customHeight="1">
      <c r="B2" s="6" t="s">
        <v>171</v>
      </c>
    </row>
    <row r="4" spans="2:5" ht="45" customHeight="1">
      <c r="B4" s="19" t="s">
        <v>113</v>
      </c>
      <c r="C4" s="19" t="s">
        <v>90</v>
      </c>
      <c r="D4" s="19" t="s">
        <v>172</v>
      </c>
      <c r="E4" s="19"/>
    </row>
    <row r="5" spans="2:5" ht="45" customHeight="1">
      <c r="B5" s="19"/>
      <c r="C5" s="19"/>
      <c r="D5" s="7" t="s">
        <v>173</v>
      </c>
      <c r="E5" s="7" t="s">
        <v>250</v>
      </c>
    </row>
    <row r="6" spans="2:5" ht="35.1" customHeight="1">
      <c r="B6" s="11" t="s">
        <v>59</v>
      </c>
      <c r="C6" s="17">
        <v>41426</v>
      </c>
      <c r="D6" s="17">
        <v>1808081245</v>
      </c>
      <c r="E6" s="17">
        <v>1556821768</v>
      </c>
    </row>
    <row r="7" spans="2:5" ht="35.1" customHeight="1">
      <c r="B7" s="9" t="s">
        <v>99</v>
      </c>
      <c r="C7" s="18">
        <v>21503</v>
      </c>
      <c r="D7" s="18">
        <v>852007963</v>
      </c>
      <c r="E7" s="18">
        <v>256054754</v>
      </c>
    </row>
    <row r="8" spans="2:5" ht="35.1" customHeight="1">
      <c r="B8" s="9" t="s">
        <v>100</v>
      </c>
      <c r="C8" s="18">
        <v>5526</v>
      </c>
      <c r="D8" s="18">
        <v>162631526</v>
      </c>
      <c r="E8" s="18">
        <v>209496771</v>
      </c>
    </row>
    <row r="9" spans="2:5" ht="35.1" customHeight="1">
      <c r="B9" s="9" t="s">
        <v>251</v>
      </c>
      <c r="C9" s="18">
        <v>9190</v>
      </c>
      <c r="D9" s="18">
        <v>228574772</v>
      </c>
      <c r="E9" s="18">
        <v>771502225</v>
      </c>
    </row>
    <row r="10" spans="2:5" ht="35.1" customHeight="1">
      <c r="B10" s="9" t="s">
        <v>101</v>
      </c>
      <c r="C10" s="18">
        <v>2916</v>
      </c>
      <c r="D10" s="18">
        <v>377732402</v>
      </c>
      <c r="E10" s="18">
        <v>192996886</v>
      </c>
    </row>
    <row r="11" spans="2:5" ht="35.1" customHeight="1">
      <c r="B11" s="9" t="s">
        <v>102</v>
      </c>
      <c r="C11" s="18">
        <v>271</v>
      </c>
      <c r="D11" s="18">
        <v>31589424</v>
      </c>
      <c r="E11" s="18">
        <v>25086565</v>
      </c>
    </row>
    <row r="12" spans="2:5" ht="35.1" customHeight="1">
      <c r="B12" s="9" t="s">
        <v>259</v>
      </c>
      <c r="C12" s="18">
        <v>16</v>
      </c>
      <c r="D12" s="18">
        <v>6713250</v>
      </c>
      <c r="E12" s="18">
        <v>3998000</v>
      </c>
    </row>
    <row r="13" spans="2:5" ht="35.1" customHeight="1">
      <c r="B13" s="9" t="s">
        <v>103</v>
      </c>
      <c r="C13" s="18">
        <v>57</v>
      </c>
      <c r="D13" s="18">
        <v>21788425</v>
      </c>
      <c r="E13" s="18">
        <v>0</v>
      </c>
    </row>
    <row r="14" spans="2:5" ht="35.1" customHeight="1">
      <c r="B14" s="9" t="s">
        <v>104</v>
      </c>
      <c r="C14" s="18">
        <v>4</v>
      </c>
      <c r="D14" s="18">
        <v>3035878</v>
      </c>
      <c r="E14" s="18">
        <v>2500000</v>
      </c>
    </row>
    <row r="15" spans="2:5" ht="35.1" customHeight="1">
      <c r="B15" s="9" t="s">
        <v>105</v>
      </c>
      <c r="C15" s="18">
        <v>6</v>
      </c>
      <c r="D15" s="18">
        <v>1750602</v>
      </c>
      <c r="E15" s="18">
        <v>0</v>
      </c>
    </row>
    <row r="16" spans="2:5" ht="35.1" customHeight="1">
      <c r="B16" s="9" t="s">
        <v>106</v>
      </c>
      <c r="C16" s="18">
        <v>57</v>
      </c>
      <c r="D16" s="18">
        <v>7826581</v>
      </c>
      <c r="E16" s="18">
        <v>6879340</v>
      </c>
    </row>
    <row r="17" spans="2:5" ht="35.1" customHeight="1">
      <c r="B17" s="9" t="s">
        <v>107</v>
      </c>
      <c r="C17" s="18">
        <v>71</v>
      </c>
      <c r="D17" s="18">
        <v>7374902</v>
      </c>
      <c r="E17" s="18">
        <v>9893526</v>
      </c>
    </row>
    <row r="18" spans="2:5" ht="35.1" customHeight="1">
      <c r="B18" s="9" t="s">
        <v>108</v>
      </c>
      <c r="C18" s="18">
        <v>4</v>
      </c>
      <c r="D18" s="18">
        <v>3116360</v>
      </c>
      <c r="E18" s="18">
        <v>0</v>
      </c>
    </row>
    <row r="19" spans="2:5" ht="35.1" customHeight="1">
      <c r="B19" s="9" t="s">
        <v>109</v>
      </c>
      <c r="C19" s="18">
        <v>0</v>
      </c>
      <c r="D19" s="18">
        <v>0</v>
      </c>
      <c r="E19" s="18">
        <v>0</v>
      </c>
    </row>
    <row r="20" spans="2:5" ht="35.1" customHeight="1">
      <c r="B20" s="9" t="s">
        <v>110</v>
      </c>
      <c r="C20" s="18">
        <v>1110</v>
      </c>
      <c r="D20" s="18">
        <v>70506665</v>
      </c>
      <c r="E20" s="18">
        <v>37462317</v>
      </c>
    </row>
    <row r="21" spans="2:5" ht="35.1" customHeight="1">
      <c r="B21" s="9" t="s">
        <v>111</v>
      </c>
      <c r="C21" s="18">
        <v>695</v>
      </c>
      <c r="D21" s="18">
        <v>33432495</v>
      </c>
      <c r="E21" s="18">
        <v>40951384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E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67" sqref="B67"/>
    </sheetView>
  </sheetViews>
  <sheetFormatPr defaultColWidth="11.421875" defaultRowHeight="15"/>
  <cols>
    <col min="1" max="1" width="3.28125" style="0" customWidth="1"/>
    <col min="2" max="2" width="60.7109375" style="0" customWidth="1"/>
    <col min="3" max="6" width="30.7109375" style="0" customWidth="1"/>
  </cols>
  <sheetData>
    <row r="1" ht="120.6" customHeight="1"/>
    <row r="2" ht="24.95" customHeight="1">
      <c r="B2" s="6" t="s">
        <v>174</v>
      </c>
    </row>
    <row r="4" spans="2:6" ht="30" customHeight="1">
      <c r="B4" s="19" t="s">
        <v>175</v>
      </c>
      <c r="C4" s="19" t="s">
        <v>252</v>
      </c>
      <c r="D4" s="19"/>
      <c r="E4" s="19" t="s">
        <v>253</v>
      </c>
      <c r="F4" s="19"/>
    </row>
    <row r="5" spans="2:6" ht="30" customHeight="1">
      <c r="B5" s="19"/>
      <c r="C5" s="7" t="s">
        <v>176</v>
      </c>
      <c r="D5" s="7" t="s">
        <v>177</v>
      </c>
      <c r="E5" s="7" t="s">
        <v>176</v>
      </c>
      <c r="F5" s="7" t="s">
        <v>177</v>
      </c>
    </row>
    <row r="6" spans="2:6" ht="35.1" customHeight="1">
      <c r="B6" s="11" t="s">
        <v>59</v>
      </c>
      <c r="C6" s="12">
        <v>23687</v>
      </c>
      <c r="D6" s="12">
        <v>950</v>
      </c>
      <c r="E6" s="12">
        <v>2131</v>
      </c>
      <c r="F6" s="12">
        <v>204</v>
      </c>
    </row>
    <row r="7" spans="2:6" ht="35.1" customHeight="1">
      <c r="B7" s="9" t="s">
        <v>64</v>
      </c>
      <c r="C7" s="8">
        <v>1062</v>
      </c>
      <c r="D7" s="8">
        <v>41</v>
      </c>
      <c r="E7" s="8">
        <v>774</v>
      </c>
      <c r="F7" s="8">
        <v>32</v>
      </c>
    </row>
    <row r="8" spans="2:6" ht="35.1" customHeight="1">
      <c r="B8" s="9" t="s">
        <v>65</v>
      </c>
      <c r="C8" s="8">
        <v>300</v>
      </c>
      <c r="D8" s="8">
        <v>6</v>
      </c>
      <c r="E8" s="8">
        <v>0</v>
      </c>
      <c r="F8" s="8">
        <v>0</v>
      </c>
    </row>
    <row r="9" spans="2:6" ht="35.1" customHeight="1">
      <c r="B9" s="9" t="s">
        <v>66</v>
      </c>
      <c r="C9" s="8">
        <v>433</v>
      </c>
      <c r="D9" s="8">
        <v>27</v>
      </c>
      <c r="E9" s="8">
        <v>73</v>
      </c>
      <c r="F9" s="8">
        <v>15</v>
      </c>
    </row>
    <row r="10" spans="2:6" ht="35.1" customHeight="1">
      <c r="B10" s="9" t="s">
        <v>67</v>
      </c>
      <c r="C10" s="8">
        <v>264</v>
      </c>
      <c r="D10" s="8">
        <v>15</v>
      </c>
      <c r="E10" s="8">
        <v>48</v>
      </c>
      <c r="F10" s="8">
        <v>13</v>
      </c>
    </row>
    <row r="11" spans="2:6" ht="35.1" customHeight="1">
      <c r="B11" s="9" t="s">
        <v>68</v>
      </c>
      <c r="C11" s="8">
        <v>334</v>
      </c>
      <c r="D11" s="8">
        <v>16</v>
      </c>
      <c r="E11" s="8">
        <v>0</v>
      </c>
      <c r="F11" s="8">
        <v>0</v>
      </c>
    </row>
    <row r="12" spans="2:6" ht="35.1" customHeight="1">
      <c r="B12" s="9" t="s">
        <v>69</v>
      </c>
      <c r="C12" s="8">
        <v>866</v>
      </c>
      <c r="D12" s="8">
        <v>26</v>
      </c>
      <c r="E12" s="8">
        <v>0</v>
      </c>
      <c r="F12" s="8">
        <v>0</v>
      </c>
    </row>
    <row r="13" spans="2:6" ht="35.1" customHeight="1">
      <c r="B13" s="9" t="s">
        <v>70</v>
      </c>
      <c r="C13" s="8">
        <v>1177</v>
      </c>
      <c r="D13" s="8">
        <v>48</v>
      </c>
      <c r="E13" s="8">
        <v>31</v>
      </c>
      <c r="F13" s="8">
        <v>3</v>
      </c>
    </row>
    <row r="14" spans="2:6" ht="35.1" customHeight="1">
      <c r="B14" s="9" t="s">
        <v>71</v>
      </c>
      <c r="C14" s="8">
        <v>89</v>
      </c>
      <c r="D14" s="8">
        <v>6</v>
      </c>
      <c r="E14" s="8">
        <v>36</v>
      </c>
      <c r="F14" s="8">
        <v>3</v>
      </c>
    </row>
    <row r="15" spans="2:6" ht="35.1" customHeight="1">
      <c r="B15" s="9" t="s">
        <v>72</v>
      </c>
      <c r="C15" s="8">
        <v>7840</v>
      </c>
      <c r="D15" s="8">
        <v>82</v>
      </c>
      <c r="E15" s="8">
        <v>51</v>
      </c>
      <c r="F15" s="8">
        <v>3</v>
      </c>
    </row>
    <row r="16" spans="2:6" ht="35.1" customHeight="1">
      <c r="B16" s="9" t="s">
        <v>73</v>
      </c>
      <c r="C16" s="8">
        <v>1198</v>
      </c>
      <c r="D16" s="8">
        <v>21</v>
      </c>
      <c r="E16" s="8">
        <v>195</v>
      </c>
      <c r="F16" s="8">
        <v>11</v>
      </c>
    </row>
    <row r="17" spans="2:6" ht="35.1" customHeight="1">
      <c r="B17" s="9" t="s">
        <v>74</v>
      </c>
      <c r="C17" s="8">
        <v>1624</v>
      </c>
      <c r="D17" s="8">
        <v>357</v>
      </c>
      <c r="E17" s="8">
        <v>199</v>
      </c>
      <c r="F17" s="8">
        <v>28</v>
      </c>
    </row>
    <row r="18" spans="2:6" ht="35.1" customHeight="1">
      <c r="B18" s="9" t="s">
        <v>75</v>
      </c>
      <c r="C18" s="8">
        <v>519</v>
      </c>
      <c r="D18" s="8">
        <v>6</v>
      </c>
      <c r="E18" s="8">
        <v>70</v>
      </c>
      <c r="F18" s="8">
        <v>5</v>
      </c>
    </row>
    <row r="19" spans="2:6" ht="35.1" customHeight="1">
      <c r="B19" s="9" t="s">
        <v>76</v>
      </c>
      <c r="C19" s="8">
        <v>2333</v>
      </c>
      <c r="D19" s="8">
        <v>28</v>
      </c>
      <c r="E19" s="8">
        <v>208</v>
      </c>
      <c r="F19" s="8">
        <v>8</v>
      </c>
    </row>
    <row r="20" spans="2:6" ht="35.1" customHeight="1">
      <c r="B20" s="9" t="s">
        <v>77</v>
      </c>
      <c r="C20" s="8">
        <v>325</v>
      </c>
      <c r="D20" s="8">
        <v>16</v>
      </c>
      <c r="E20" s="8">
        <v>59</v>
      </c>
      <c r="F20" s="8">
        <v>4</v>
      </c>
    </row>
    <row r="21" spans="2:6" ht="35.1" customHeight="1">
      <c r="B21" s="9" t="s">
        <v>78</v>
      </c>
      <c r="C21" s="8">
        <v>145</v>
      </c>
      <c r="D21" s="8">
        <v>4</v>
      </c>
      <c r="E21" s="8">
        <v>0</v>
      </c>
      <c r="F21" s="8">
        <v>0</v>
      </c>
    </row>
    <row r="22" spans="2:6" ht="35.1" customHeight="1">
      <c r="B22" s="9" t="s">
        <v>79</v>
      </c>
      <c r="C22" s="8">
        <v>200</v>
      </c>
      <c r="D22" s="8">
        <v>13</v>
      </c>
      <c r="E22" s="8">
        <v>0</v>
      </c>
      <c r="F22" s="8">
        <v>0</v>
      </c>
    </row>
    <row r="23" spans="2:6" ht="35.1" customHeight="1">
      <c r="B23" s="9" t="s">
        <v>80</v>
      </c>
      <c r="C23" s="8">
        <v>692</v>
      </c>
      <c r="D23" s="8">
        <v>29</v>
      </c>
      <c r="E23" s="8">
        <v>168</v>
      </c>
      <c r="F23" s="8">
        <v>13</v>
      </c>
    </row>
    <row r="24" spans="2:6" ht="35.1" customHeight="1">
      <c r="B24" s="9" t="s">
        <v>81</v>
      </c>
      <c r="C24" s="8">
        <v>1605</v>
      </c>
      <c r="D24" s="8">
        <v>51</v>
      </c>
      <c r="E24" s="8">
        <v>0</v>
      </c>
      <c r="F24" s="8">
        <v>0</v>
      </c>
    </row>
    <row r="25" spans="2:6" ht="35.1" customHeight="1">
      <c r="B25" s="9" t="s">
        <v>82</v>
      </c>
      <c r="C25" s="8">
        <v>428</v>
      </c>
      <c r="D25" s="8">
        <v>18</v>
      </c>
      <c r="E25" s="8">
        <v>57</v>
      </c>
      <c r="F25" s="8">
        <v>2</v>
      </c>
    </row>
    <row r="26" spans="2:6" ht="35.1" customHeight="1">
      <c r="B26" s="9" t="s">
        <v>83</v>
      </c>
      <c r="C26" s="8">
        <v>121</v>
      </c>
      <c r="D26" s="8">
        <v>29</v>
      </c>
      <c r="E26" s="8">
        <v>4</v>
      </c>
      <c r="F26" s="8">
        <v>7</v>
      </c>
    </row>
    <row r="27" spans="2:6" ht="35.1" customHeight="1">
      <c r="B27" s="9" t="s">
        <v>84</v>
      </c>
      <c r="C27" s="8">
        <v>293</v>
      </c>
      <c r="D27" s="8">
        <v>16</v>
      </c>
      <c r="E27" s="8">
        <v>18</v>
      </c>
      <c r="F27" s="8">
        <v>4</v>
      </c>
    </row>
    <row r="28" spans="2:6" ht="35.1" customHeight="1">
      <c r="B28" s="9" t="s">
        <v>85</v>
      </c>
      <c r="C28" s="8">
        <v>116</v>
      </c>
      <c r="D28" s="8">
        <v>1</v>
      </c>
      <c r="E28" s="8">
        <v>0</v>
      </c>
      <c r="F28" s="8">
        <v>0</v>
      </c>
    </row>
    <row r="29" spans="2:6" ht="35.1" customHeight="1">
      <c r="B29" s="9" t="s">
        <v>86</v>
      </c>
      <c r="C29" s="8">
        <v>1361</v>
      </c>
      <c r="D29" s="8">
        <v>15</v>
      </c>
      <c r="E29" s="8">
        <v>15</v>
      </c>
      <c r="F29" s="8">
        <v>50</v>
      </c>
    </row>
    <row r="30" spans="2:6" ht="35.1" customHeight="1">
      <c r="B30" s="9" t="s">
        <v>87</v>
      </c>
      <c r="C30" s="8">
        <v>362</v>
      </c>
      <c r="D30" s="8">
        <v>79</v>
      </c>
      <c r="E30" s="8">
        <v>125</v>
      </c>
      <c r="F30" s="8">
        <v>3</v>
      </c>
    </row>
    <row r="31" ht="15">
      <c r="B31" s="10"/>
    </row>
    <row r="32" ht="15">
      <c r="B32" s="10"/>
    </row>
    <row r="33" ht="15">
      <c r="B33" s="14" t="s">
        <v>239</v>
      </c>
    </row>
    <row r="34" ht="15">
      <c r="B34" s="10" t="s">
        <v>270</v>
      </c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D4"/>
    <mergeCell ref="E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3"/>
  <sheetViews>
    <sheetView showGridLines="0" zoomScale="60" zoomScaleNormal="60" workbookViewId="0" topLeftCell="B1">
      <selection activeCell="B80" sqref="B80"/>
    </sheetView>
  </sheetViews>
  <sheetFormatPr defaultColWidth="11.421875" defaultRowHeight="15"/>
  <cols>
    <col min="1" max="1" width="3.28125" style="0" customWidth="1"/>
    <col min="2" max="2" width="60.7109375" style="0" customWidth="1"/>
    <col min="3" max="5" width="30.7109375" style="0" customWidth="1"/>
  </cols>
  <sheetData>
    <row r="1" ht="120.6" customHeight="1"/>
    <row r="2" ht="24.95" customHeight="1">
      <c r="B2" s="6" t="s">
        <v>178</v>
      </c>
    </row>
    <row r="4" spans="2:5" ht="30" customHeight="1">
      <c r="B4" s="19" t="s">
        <v>88</v>
      </c>
      <c r="C4" s="19" t="s">
        <v>179</v>
      </c>
      <c r="D4" s="19" t="s">
        <v>244</v>
      </c>
      <c r="E4" s="19"/>
    </row>
    <row r="5" spans="2:5" ht="30" customHeight="1">
      <c r="B5" s="19"/>
      <c r="C5" s="19"/>
      <c r="D5" s="7" t="s">
        <v>91</v>
      </c>
      <c r="E5" s="7" t="s">
        <v>92</v>
      </c>
    </row>
    <row r="6" spans="2:5" ht="35.1" customHeight="1">
      <c r="B6" s="11" t="s">
        <v>59</v>
      </c>
      <c r="C6" s="12">
        <v>48006</v>
      </c>
      <c r="D6" s="12">
        <v>37300</v>
      </c>
      <c r="E6" s="12">
        <v>10706</v>
      </c>
    </row>
    <row r="7" spans="2:5" ht="35.1" customHeight="1">
      <c r="B7" s="9" t="s">
        <v>64</v>
      </c>
      <c r="C7" s="8">
        <v>2939</v>
      </c>
      <c r="D7" s="8">
        <v>2079</v>
      </c>
      <c r="E7" s="8">
        <v>860</v>
      </c>
    </row>
    <row r="8" spans="2:5" ht="35.1" customHeight="1">
      <c r="B8" s="9" t="s">
        <v>65</v>
      </c>
      <c r="C8" s="8">
        <v>449</v>
      </c>
      <c r="D8" s="8">
        <v>449</v>
      </c>
      <c r="E8" s="8">
        <v>0</v>
      </c>
    </row>
    <row r="9" spans="2:5" ht="35.1" customHeight="1">
      <c r="B9" s="9" t="s">
        <v>66</v>
      </c>
      <c r="C9" s="8">
        <v>675</v>
      </c>
      <c r="D9" s="8">
        <v>580</v>
      </c>
      <c r="E9" s="8">
        <v>95</v>
      </c>
    </row>
    <row r="10" spans="2:5" ht="35.1" customHeight="1">
      <c r="B10" s="9" t="s">
        <v>67</v>
      </c>
      <c r="C10" s="8">
        <v>459</v>
      </c>
      <c r="D10" s="8">
        <v>391</v>
      </c>
      <c r="E10" s="8">
        <v>68</v>
      </c>
    </row>
    <row r="11" spans="2:5" ht="35.1" customHeight="1">
      <c r="B11" s="9" t="s">
        <v>68</v>
      </c>
      <c r="C11" s="8">
        <v>493</v>
      </c>
      <c r="D11" s="8">
        <v>493</v>
      </c>
      <c r="E11" s="8">
        <v>0</v>
      </c>
    </row>
    <row r="12" spans="2:5" ht="35.1" customHeight="1">
      <c r="B12" s="9" t="s">
        <v>69</v>
      </c>
      <c r="C12" s="8">
        <v>1836</v>
      </c>
      <c r="D12" s="8">
        <v>1836</v>
      </c>
      <c r="E12" s="8">
        <v>0</v>
      </c>
    </row>
    <row r="13" spans="2:5" ht="35.1" customHeight="1">
      <c r="B13" s="9" t="s">
        <v>70</v>
      </c>
      <c r="C13" s="8">
        <v>2014</v>
      </c>
      <c r="D13" s="8">
        <v>1967</v>
      </c>
      <c r="E13" s="8">
        <v>47</v>
      </c>
    </row>
    <row r="14" spans="2:5" ht="35.1" customHeight="1">
      <c r="B14" s="9" t="s">
        <v>71</v>
      </c>
      <c r="C14" s="8">
        <v>178</v>
      </c>
      <c r="D14" s="8">
        <v>139</v>
      </c>
      <c r="E14" s="8">
        <v>39</v>
      </c>
    </row>
    <row r="15" spans="2:5" ht="35.1" customHeight="1">
      <c r="B15" s="9" t="s">
        <v>72</v>
      </c>
      <c r="C15" s="8">
        <v>9011</v>
      </c>
      <c r="D15" s="8">
        <v>8949</v>
      </c>
      <c r="E15" s="8">
        <v>62</v>
      </c>
    </row>
    <row r="16" spans="2:5" ht="35.1" customHeight="1">
      <c r="B16" s="9" t="s">
        <v>73</v>
      </c>
      <c r="C16" s="8">
        <v>1855</v>
      </c>
      <c r="D16" s="8">
        <v>1607</v>
      </c>
      <c r="E16" s="8">
        <v>248</v>
      </c>
    </row>
    <row r="17" spans="2:5" ht="35.1" customHeight="1">
      <c r="B17" s="9" t="s">
        <v>74</v>
      </c>
      <c r="C17" s="8">
        <v>2593</v>
      </c>
      <c r="D17" s="8">
        <v>2341</v>
      </c>
      <c r="E17" s="8">
        <v>252</v>
      </c>
    </row>
    <row r="18" spans="2:5" ht="35.1" customHeight="1">
      <c r="B18" s="9" t="s">
        <v>75</v>
      </c>
      <c r="C18" s="8">
        <v>697</v>
      </c>
      <c r="D18" s="8">
        <v>618</v>
      </c>
      <c r="E18" s="8">
        <v>79</v>
      </c>
    </row>
    <row r="19" spans="2:5" ht="35.1" customHeight="1">
      <c r="B19" s="9" t="s">
        <v>76</v>
      </c>
      <c r="C19" s="8">
        <v>3081</v>
      </c>
      <c r="D19" s="8">
        <v>2832</v>
      </c>
      <c r="E19" s="8">
        <v>249</v>
      </c>
    </row>
    <row r="20" spans="2:5" ht="35.1" customHeight="1">
      <c r="B20" s="9" t="s">
        <v>77</v>
      </c>
      <c r="C20" s="8">
        <v>541</v>
      </c>
      <c r="D20" s="8">
        <v>480</v>
      </c>
      <c r="E20" s="8">
        <v>61</v>
      </c>
    </row>
    <row r="21" spans="2:5" ht="35.1" customHeight="1">
      <c r="B21" s="9" t="s">
        <v>78</v>
      </c>
      <c r="C21" s="8">
        <v>184</v>
      </c>
      <c r="D21" s="8">
        <v>184</v>
      </c>
      <c r="E21" s="8">
        <v>0</v>
      </c>
    </row>
    <row r="22" spans="2:5" ht="35.1" customHeight="1">
      <c r="B22" s="9" t="s">
        <v>79</v>
      </c>
      <c r="C22" s="8">
        <v>324</v>
      </c>
      <c r="D22" s="8">
        <v>324</v>
      </c>
      <c r="E22" s="8">
        <v>0</v>
      </c>
    </row>
    <row r="23" spans="2:5" ht="35.1" customHeight="1">
      <c r="B23" s="9" t="s">
        <v>80</v>
      </c>
      <c r="C23" s="8">
        <v>14036</v>
      </c>
      <c r="D23" s="8">
        <v>5697</v>
      </c>
      <c r="E23" s="8">
        <v>8339</v>
      </c>
    </row>
    <row r="24" spans="2:5" ht="35.1" customHeight="1">
      <c r="B24" s="9" t="s">
        <v>81</v>
      </c>
      <c r="C24" s="8">
        <v>2486</v>
      </c>
      <c r="D24" s="8">
        <v>2486</v>
      </c>
      <c r="E24" s="8">
        <v>0</v>
      </c>
    </row>
    <row r="25" spans="2:5" ht="35.1" customHeight="1">
      <c r="B25" s="9" t="s">
        <v>82</v>
      </c>
      <c r="C25" s="8">
        <v>793</v>
      </c>
      <c r="D25" s="8">
        <v>723</v>
      </c>
      <c r="E25" s="8">
        <v>70</v>
      </c>
    </row>
    <row r="26" spans="2:5" ht="35.1" customHeight="1">
      <c r="B26" s="9" t="s">
        <v>83</v>
      </c>
      <c r="C26" s="8">
        <v>231</v>
      </c>
      <c r="D26" s="8">
        <v>220</v>
      </c>
      <c r="E26" s="8">
        <v>11</v>
      </c>
    </row>
    <row r="27" spans="2:5" ht="35.1" customHeight="1">
      <c r="B27" s="9" t="s">
        <v>84</v>
      </c>
      <c r="C27" s="8">
        <v>600</v>
      </c>
      <c r="D27" s="8">
        <v>585</v>
      </c>
      <c r="E27" s="8">
        <v>15</v>
      </c>
    </row>
    <row r="28" spans="2:5" ht="35.1" customHeight="1">
      <c r="B28" s="9" t="s">
        <v>85</v>
      </c>
      <c r="C28" s="8">
        <v>152</v>
      </c>
      <c r="D28" s="8">
        <v>152</v>
      </c>
      <c r="E28" s="8">
        <v>0</v>
      </c>
    </row>
    <row r="29" spans="2:5" ht="35.1" customHeight="1">
      <c r="B29" s="9" t="s">
        <v>86</v>
      </c>
      <c r="C29" s="8">
        <v>1727</v>
      </c>
      <c r="D29" s="8">
        <v>1679</v>
      </c>
      <c r="E29" s="8">
        <v>48</v>
      </c>
    </row>
    <row r="30" spans="2:5" ht="35.1" customHeight="1">
      <c r="B30" s="9" t="s">
        <v>87</v>
      </c>
      <c r="C30" s="8">
        <v>652</v>
      </c>
      <c r="D30" s="8">
        <v>489</v>
      </c>
      <c r="E30" s="8">
        <v>163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E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80" sqref="B80"/>
    </sheetView>
  </sheetViews>
  <sheetFormatPr defaultColWidth="11.421875" defaultRowHeight="15"/>
  <cols>
    <col min="1" max="1" width="3.28125" style="0" customWidth="1"/>
    <col min="2" max="6" width="35.7109375" style="0" customWidth="1"/>
  </cols>
  <sheetData>
    <row r="1" ht="120.6" customHeight="1"/>
    <row r="2" ht="24.95" customHeight="1">
      <c r="B2" s="6" t="s">
        <v>180</v>
      </c>
    </row>
    <row r="4" spans="2:6" ht="30" customHeight="1">
      <c r="B4" s="19" t="s">
        <v>88</v>
      </c>
      <c r="C4" s="19" t="s">
        <v>179</v>
      </c>
      <c r="D4" s="19" t="s">
        <v>94</v>
      </c>
      <c r="E4" s="19"/>
      <c r="F4" s="19"/>
    </row>
    <row r="5" spans="2:6" ht="35.1" customHeight="1">
      <c r="B5" s="19"/>
      <c r="C5" s="19"/>
      <c r="D5" s="7" t="s">
        <v>95</v>
      </c>
      <c r="E5" s="7" t="s">
        <v>96</v>
      </c>
      <c r="F5" s="7" t="s">
        <v>97</v>
      </c>
    </row>
    <row r="6" spans="2:6" ht="35.1" customHeight="1">
      <c r="B6" s="11" t="s">
        <v>59</v>
      </c>
      <c r="C6" s="12">
        <v>48006</v>
      </c>
      <c r="D6" s="12">
        <v>39327</v>
      </c>
      <c r="E6" s="12">
        <v>7351</v>
      </c>
      <c r="F6" s="12">
        <v>1328</v>
      </c>
    </row>
    <row r="7" spans="2:6" ht="35.1" customHeight="1">
      <c r="B7" s="9" t="s">
        <v>64</v>
      </c>
      <c r="C7" s="8">
        <v>2939</v>
      </c>
      <c r="D7" s="8">
        <v>2654</v>
      </c>
      <c r="E7" s="8">
        <v>163</v>
      </c>
      <c r="F7" s="8">
        <v>122</v>
      </c>
    </row>
    <row r="8" spans="2:6" ht="35.1" customHeight="1">
      <c r="B8" s="9" t="s">
        <v>65</v>
      </c>
      <c r="C8" s="8">
        <v>449</v>
      </c>
      <c r="D8" s="8">
        <v>413</v>
      </c>
      <c r="E8" s="8">
        <v>31</v>
      </c>
      <c r="F8" s="8">
        <v>5</v>
      </c>
    </row>
    <row r="9" spans="2:6" ht="35.1" customHeight="1">
      <c r="B9" s="9" t="s">
        <v>66</v>
      </c>
      <c r="C9" s="8">
        <v>675</v>
      </c>
      <c r="D9" s="8">
        <v>575</v>
      </c>
      <c r="E9" s="8">
        <v>64</v>
      </c>
      <c r="F9" s="8">
        <v>36</v>
      </c>
    </row>
    <row r="10" spans="2:6" ht="35.1" customHeight="1">
      <c r="B10" s="9" t="s">
        <v>67</v>
      </c>
      <c r="C10" s="8">
        <v>459</v>
      </c>
      <c r="D10" s="8">
        <v>389</v>
      </c>
      <c r="E10" s="8">
        <v>56</v>
      </c>
      <c r="F10" s="8">
        <v>14</v>
      </c>
    </row>
    <row r="11" spans="2:6" ht="35.1" customHeight="1">
      <c r="B11" s="9" t="s">
        <v>68</v>
      </c>
      <c r="C11" s="8">
        <v>493</v>
      </c>
      <c r="D11" s="8">
        <v>416</v>
      </c>
      <c r="E11" s="8">
        <v>63</v>
      </c>
      <c r="F11" s="8">
        <v>14</v>
      </c>
    </row>
    <row r="12" spans="2:6" ht="35.1" customHeight="1">
      <c r="B12" s="9" t="s">
        <v>69</v>
      </c>
      <c r="C12" s="8">
        <v>1836</v>
      </c>
      <c r="D12" s="8">
        <v>1561</v>
      </c>
      <c r="E12" s="8">
        <v>201</v>
      </c>
      <c r="F12" s="8">
        <v>74</v>
      </c>
    </row>
    <row r="13" spans="2:6" ht="35.1" customHeight="1">
      <c r="B13" s="9" t="s">
        <v>70</v>
      </c>
      <c r="C13" s="8">
        <v>2014</v>
      </c>
      <c r="D13" s="8">
        <v>1718</v>
      </c>
      <c r="E13" s="8">
        <v>207</v>
      </c>
      <c r="F13" s="8">
        <v>89</v>
      </c>
    </row>
    <row r="14" spans="2:6" ht="35.1" customHeight="1">
      <c r="B14" s="9" t="s">
        <v>71</v>
      </c>
      <c r="C14" s="8">
        <v>178</v>
      </c>
      <c r="D14" s="8">
        <v>153</v>
      </c>
      <c r="E14" s="8">
        <v>12</v>
      </c>
      <c r="F14" s="8">
        <v>13</v>
      </c>
    </row>
    <row r="15" spans="2:6" ht="35.1" customHeight="1">
      <c r="B15" s="9" t="s">
        <v>72</v>
      </c>
      <c r="C15" s="8">
        <v>9011</v>
      </c>
      <c r="D15" s="8">
        <v>8402</v>
      </c>
      <c r="E15" s="8">
        <v>458</v>
      </c>
      <c r="F15" s="8">
        <v>151</v>
      </c>
    </row>
    <row r="16" spans="2:6" ht="35.1" customHeight="1">
      <c r="B16" s="9" t="s">
        <v>73</v>
      </c>
      <c r="C16" s="8">
        <v>1855</v>
      </c>
      <c r="D16" s="8">
        <v>1680</v>
      </c>
      <c r="E16" s="8">
        <v>163</v>
      </c>
      <c r="F16" s="8">
        <v>12</v>
      </c>
    </row>
    <row r="17" spans="2:6" ht="35.1" customHeight="1">
      <c r="B17" s="9" t="s">
        <v>74</v>
      </c>
      <c r="C17" s="8">
        <v>2593</v>
      </c>
      <c r="D17" s="8">
        <v>1757</v>
      </c>
      <c r="E17" s="8">
        <v>672</v>
      </c>
      <c r="F17" s="8">
        <v>164</v>
      </c>
    </row>
    <row r="18" spans="2:6" ht="35.1" customHeight="1">
      <c r="B18" s="9" t="s">
        <v>75</v>
      </c>
      <c r="C18" s="8">
        <v>697</v>
      </c>
      <c r="D18" s="8">
        <v>605</v>
      </c>
      <c r="E18" s="8">
        <v>64</v>
      </c>
      <c r="F18" s="8">
        <v>28</v>
      </c>
    </row>
    <row r="19" spans="2:6" ht="35.1" customHeight="1">
      <c r="B19" s="9" t="s">
        <v>76</v>
      </c>
      <c r="C19" s="8">
        <v>3081</v>
      </c>
      <c r="D19" s="8">
        <v>2956</v>
      </c>
      <c r="E19" s="8">
        <v>98</v>
      </c>
      <c r="F19" s="8">
        <v>27</v>
      </c>
    </row>
    <row r="20" spans="2:6" ht="35.1" customHeight="1">
      <c r="B20" s="9" t="s">
        <v>77</v>
      </c>
      <c r="C20" s="8">
        <v>541</v>
      </c>
      <c r="D20" s="8">
        <v>458</v>
      </c>
      <c r="E20" s="8">
        <v>74</v>
      </c>
      <c r="F20" s="8">
        <v>9</v>
      </c>
    </row>
    <row r="21" spans="2:6" ht="35.1" customHeight="1">
      <c r="B21" s="9" t="s">
        <v>78</v>
      </c>
      <c r="C21" s="8">
        <v>184</v>
      </c>
      <c r="D21" s="8">
        <v>135</v>
      </c>
      <c r="E21" s="8">
        <v>41</v>
      </c>
      <c r="F21" s="8">
        <v>8</v>
      </c>
    </row>
    <row r="22" spans="2:6" ht="35.1" customHeight="1">
      <c r="B22" s="9" t="s">
        <v>79</v>
      </c>
      <c r="C22" s="8">
        <v>324</v>
      </c>
      <c r="D22" s="8">
        <v>254</v>
      </c>
      <c r="E22" s="8">
        <v>59</v>
      </c>
      <c r="F22" s="8">
        <v>11</v>
      </c>
    </row>
    <row r="23" spans="2:6" ht="35.1" customHeight="1">
      <c r="B23" s="9" t="s">
        <v>80</v>
      </c>
      <c r="C23" s="8">
        <v>14036</v>
      </c>
      <c r="D23" s="8">
        <v>9489</v>
      </c>
      <c r="E23" s="8">
        <v>4155</v>
      </c>
      <c r="F23" s="8">
        <v>392</v>
      </c>
    </row>
    <row r="24" spans="2:6" ht="35.1" customHeight="1">
      <c r="B24" s="9" t="s">
        <v>81</v>
      </c>
      <c r="C24" s="8">
        <v>2486</v>
      </c>
      <c r="D24" s="8">
        <v>2191</v>
      </c>
      <c r="E24" s="8">
        <v>245</v>
      </c>
      <c r="F24" s="8">
        <v>50</v>
      </c>
    </row>
    <row r="25" spans="2:6" ht="35.1" customHeight="1">
      <c r="B25" s="9" t="s">
        <v>82</v>
      </c>
      <c r="C25" s="8">
        <v>793</v>
      </c>
      <c r="D25" s="8">
        <v>545</v>
      </c>
      <c r="E25" s="8">
        <v>211</v>
      </c>
      <c r="F25" s="8">
        <v>37</v>
      </c>
    </row>
    <row r="26" spans="2:6" ht="35.1" customHeight="1">
      <c r="B26" s="9" t="s">
        <v>83</v>
      </c>
      <c r="C26" s="8">
        <v>231</v>
      </c>
      <c r="D26" s="8">
        <v>162</v>
      </c>
      <c r="E26" s="8">
        <v>21</v>
      </c>
      <c r="F26" s="8">
        <v>48</v>
      </c>
    </row>
    <row r="27" spans="2:6" ht="35.1" customHeight="1">
      <c r="B27" s="9" t="s">
        <v>84</v>
      </c>
      <c r="C27" s="8">
        <v>600</v>
      </c>
      <c r="D27" s="8">
        <v>555</v>
      </c>
      <c r="E27" s="8">
        <v>45</v>
      </c>
      <c r="F27" s="8">
        <v>0</v>
      </c>
    </row>
    <row r="28" spans="2:6" ht="35.1" customHeight="1">
      <c r="B28" s="9" t="s">
        <v>85</v>
      </c>
      <c r="C28" s="8">
        <v>152</v>
      </c>
      <c r="D28" s="8">
        <v>131</v>
      </c>
      <c r="E28" s="8">
        <v>18</v>
      </c>
      <c r="F28" s="8">
        <v>3</v>
      </c>
    </row>
    <row r="29" spans="2:6" ht="35.1" customHeight="1">
      <c r="B29" s="9" t="s">
        <v>86</v>
      </c>
      <c r="C29" s="8">
        <v>1727</v>
      </c>
      <c r="D29" s="8">
        <v>1518</v>
      </c>
      <c r="E29" s="8">
        <v>193</v>
      </c>
      <c r="F29" s="8">
        <v>16</v>
      </c>
    </row>
    <row r="30" spans="2:6" ht="35.1" customHeight="1">
      <c r="B30" s="9" t="s">
        <v>87</v>
      </c>
      <c r="C30" s="8">
        <v>652</v>
      </c>
      <c r="D30" s="8">
        <v>610</v>
      </c>
      <c r="E30" s="8">
        <v>37</v>
      </c>
      <c r="F30" s="8">
        <v>5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showGridLines="0" zoomScale="60" zoomScaleNormal="60" workbookViewId="0" topLeftCell="A1">
      <selection activeCell="B87" sqref="B87"/>
    </sheetView>
  </sheetViews>
  <sheetFormatPr defaultColWidth="11.421875" defaultRowHeight="15"/>
  <cols>
    <col min="1" max="1" width="3.28125" style="0" customWidth="1"/>
    <col min="2" max="2" width="60.7109375" style="0" customWidth="1"/>
    <col min="3" max="9" width="30.7109375" style="0" customWidth="1"/>
  </cols>
  <sheetData>
    <row r="1" ht="120.6" customHeight="1"/>
    <row r="2" ht="24.95" customHeight="1">
      <c r="B2" s="6" t="s">
        <v>181</v>
      </c>
    </row>
    <row r="4" spans="2:9" ht="45" customHeight="1">
      <c r="B4" s="19" t="s">
        <v>88</v>
      </c>
      <c r="C4" s="19" t="s">
        <v>179</v>
      </c>
      <c r="D4" s="19" t="s">
        <v>182</v>
      </c>
      <c r="E4" s="19"/>
      <c r="F4" s="19"/>
      <c r="G4" s="19"/>
      <c r="H4" s="19"/>
      <c r="I4" s="19"/>
    </row>
    <row r="5" spans="2:9" ht="45" customHeight="1">
      <c r="B5" s="19"/>
      <c r="C5" s="19"/>
      <c r="D5" s="7" t="s">
        <v>115</v>
      </c>
      <c r="E5" s="7" t="s">
        <v>116</v>
      </c>
      <c r="F5" s="7" t="s">
        <v>117</v>
      </c>
      <c r="G5" s="7" t="s">
        <v>118</v>
      </c>
      <c r="H5" s="7" t="s">
        <v>119</v>
      </c>
      <c r="I5" s="7" t="s">
        <v>120</v>
      </c>
    </row>
    <row r="6" spans="2:9" ht="35.1" customHeight="1">
      <c r="B6" s="11" t="s">
        <v>59</v>
      </c>
      <c r="C6" s="12">
        <v>48006</v>
      </c>
      <c r="D6" s="12">
        <v>7572</v>
      </c>
      <c r="E6" s="12">
        <v>9366</v>
      </c>
      <c r="F6" s="12">
        <v>6150</v>
      </c>
      <c r="G6" s="12">
        <v>4144</v>
      </c>
      <c r="H6" s="12">
        <v>2646</v>
      </c>
      <c r="I6" s="12">
        <v>18128</v>
      </c>
    </row>
    <row r="7" spans="2:9" ht="35.1" customHeight="1">
      <c r="B7" s="9" t="s">
        <v>64</v>
      </c>
      <c r="C7" s="8">
        <v>2939</v>
      </c>
      <c r="D7" s="8">
        <v>102</v>
      </c>
      <c r="E7" s="8">
        <v>416</v>
      </c>
      <c r="F7" s="8">
        <v>455</v>
      </c>
      <c r="G7" s="8">
        <v>314</v>
      </c>
      <c r="H7" s="8">
        <v>200</v>
      </c>
      <c r="I7" s="8">
        <v>1452</v>
      </c>
    </row>
    <row r="8" spans="2:9" ht="35.1" customHeight="1">
      <c r="B8" s="9" t="s">
        <v>65</v>
      </c>
      <c r="C8" s="8">
        <v>449</v>
      </c>
      <c r="D8" s="8">
        <v>69</v>
      </c>
      <c r="E8" s="8">
        <v>110</v>
      </c>
      <c r="F8" s="8">
        <v>98</v>
      </c>
      <c r="G8" s="8">
        <v>82</v>
      </c>
      <c r="H8" s="8">
        <v>38</v>
      </c>
      <c r="I8" s="8">
        <v>52</v>
      </c>
    </row>
    <row r="9" spans="2:9" ht="35.1" customHeight="1">
      <c r="B9" s="9" t="s">
        <v>66</v>
      </c>
      <c r="C9" s="8">
        <v>675</v>
      </c>
      <c r="D9" s="8">
        <v>66</v>
      </c>
      <c r="E9" s="8">
        <v>248</v>
      </c>
      <c r="F9" s="8">
        <v>178</v>
      </c>
      <c r="G9" s="8">
        <v>72</v>
      </c>
      <c r="H9" s="8">
        <v>49</v>
      </c>
      <c r="I9" s="8">
        <v>62</v>
      </c>
    </row>
    <row r="10" spans="2:9" ht="35.1" customHeight="1">
      <c r="B10" s="9" t="s">
        <v>67</v>
      </c>
      <c r="C10" s="8">
        <v>459</v>
      </c>
      <c r="D10" s="8">
        <v>108</v>
      </c>
      <c r="E10" s="8">
        <v>139</v>
      </c>
      <c r="F10" s="8">
        <v>93</v>
      </c>
      <c r="G10" s="8">
        <v>55</v>
      </c>
      <c r="H10" s="8">
        <v>12</v>
      </c>
      <c r="I10" s="8">
        <v>52</v>
      </c>
    </row>
    <row r="11" spans="2:9" ht="35.1" customHeight="1">
      <c r="B11" s="9" t="s">
        <v>68</v>
      </c>
      <c r="C11" s="8">
        <v>493</v>
      </c>
      <c r="D11" s="8">
        <v>68</v>
      </c>
      <c r="E11" s="8">
        <v>145</v>
      </c>
      <c r="F11" s="8">
        <v>119</v>
      </c>
      <c r="G11" s="8">
        <v>67</v>
      </c>
      <c r="H11" s="8">
        <v>26</v>
      </c>
      <c r="I11" s="8">
        <v>68</v>
      </c>
    </row>
    <row r="12" spans="2:9" ht="35.1" customHeight="1">
      <c r="B12" s="9" t="s">
        <v>69</v>
      </c>
      <c r="C12" s="8">
        <v>1836</v>
      </c>
      <c r="D12" s="8">
        <v>76</v>
      </c>
      <c r="E12" s="8">
        <v>270</v>
      </c>
      <c r="F12" s="8">
        <v>317</v>
      </c>
      <c r="G12" s="8">
        <v>299</v>
      </c>
      <c r="H12" s="8">
        <v>118</v>
      </c>
      <c r="I12" s="8">
        <v>756</v>
      </c>
    </row>
    <row r="13" spans="2:9" ht="35.1" customHeight="1">
      <c r="B13" s="9" t="s">
        <v>70</v>
      </c>
      <c r="C13" s="8">
        <v>2014</v>
      </c>
      <c r="D13" s="8">
        <v>262</v>
      </c>
      <c r="E13" s="8">
        <v>436</v>
      </c>
      <c r="F13" s="8">
        <v>483</v>
      </c>
      <c r="G13" s="8">
        <v>249</v>
      </c>
      <c r="H13" s="8">
        <v>262</v>
      </c>
      <c r="I13" s="8">
        <v>322</v>
      </c>
    </row>
    <row r="14" spans="2:9" ht="35.1" customHeight="1">
      <c r="B14" s="9" t="s">
        <v>71</v>
      </c>
      <c r="C14" s="8">
        <v>178</v>
      </c>
      <c r="D14" s="8">
        <v>31</v>
      </c>
      <c r="E14" s="8">
        <v>61</v>
      </c>
      <c r="F14" s="8">
        <v>38</v>
      </c>
      <c r="G14" s="8">
        <v>15</v>
      </c>
      <c r="H14" s="8">
        <v>12</v>
      </c>
      <c r="I14" s="8">
        <v>21</v>
      </c>
    </row>
    <row r="15" spans="2:9" ht="35.1" customHeight="1">
      <c r="B15" s="9" t="s">
        <v>72</v>
      </c>
      <c r="C15" s="8">
        <v>9011</v>
      </c>
      <c r="D15" s="8">
        <v>4301</v>
      </c>
      <c r="E15" s="8">
        <v>2506</v>
      </c>
      <c r="F15" s="8">
        <v>835</v>
      </c>
      <c r="G15" s="8">
        <v>430</v>
      </c>
      <c r="H15" s="8">
        <v>308</v>
      </c>
      <c r="I15" s="8">
        <v>631</v>
      </c>
    </row>
    <row r="16" spans="2:9" ht="35.1" customHeight="1">
      <c r="B16" s="9" t="s">
        <v>73</v>
      </c>
      <c r="C16" s="8">
        <v>1855</v>
      </c>
      <c r="D16" s="8">
        <v>202</v>
      </c>
      <c r="E16" s="8">
        <v>417</v>
      </c>
      <c r="F16" s="8">
        <v>364</v>
      </c>
      <c r="G16" s="8">
        <v>215</v>
      </c>
      <c r="H16" s="8">
        <v>187</v>
      </c>
      <c r="I16" s="8">
        <v>470</v>
      </c>
    </row>
    <row r="17" spans="2:9" ht="35.1" customHeight="1">
      <c r="B17" s="9" t="s">
        <v>74</v>
      </c>
      <c r="C17" s="8">
        <v>2593</v>
      </c>
      <c r="D17" s="8">
        <v>246</v>
      </c>
      <c r="E17" s="8">
        <v>778</v>
      </c>
      <c r="F17" s="8">
        <v>465</v>
      </c>
      <c r="G17" s="8">
        <v>393</v>
      </c>
      <c r="H17" s="8">
        <v>207</v>
      </c>
      <c r="I17" s="8">
        <v>504</v>
      </c>
    </row>
    <row r="18" spans="2:9" ht="35.1" customHeight="1">
      <c r="B18" s="9" t="s">
        <v>75</v>
      </c>
      <c r="C18" s="8">
        <v>697</v>
      </c>
      <c r="D18" s="8">
        <v>187</v>
      </c>
      <c r="E18" s="8">
        <v>221</v>
      </c>
      <c r="F18" s="8">
        <v>122</v>
      </c>
      <c r="G18" s="8">
        <v>68</v>
      </c>
      <c r="H18" s="8">
        <v>41</v>
      </c>
      <c r="I18" s="8">
        <v>58</v>
      </c>
    </row>
    <row r="19" spans="2:9" ht="35.1" customHeight="1">
      <c r="B19" s="9" t="s">
        <v>76</v>
      </c>
      <c r="C19" s="8">
        <v>3081</v>
      </c>
      <c r="D19" s="8">
        <v>595</v>
      </c>
      <c r="E19" s="8">
        <v>751</v>
      </c>
      <c r="F19" s="8">
        <v>294</v>
      </c>
      <c r="G19" s="8">
        <v>233</v>
      </c>
      <c r="H19" s="8">
        <v>84</v>
      </c>
      <c r="I19" s="8">
        <v>1124</v>
      </c>
    </row>
    <row r="20" spans="2:9" ht="35.1" customHeight="1">
      <c r="B20" s="9" t="s">
        <v>77</v>
      </c>
      <c r="C20" s="8">
        <v>541</v>
      </c>
      <c r="D20" s="8">
        <v>46</v>
      </c>
      <c r="E20" s="8">
        <v>158</v>
      </c>
      <c r="F20" s="8">
        <v>125</v>
      </c>
      <c r="G20" s="8">
        <v>54</v>
      </c>
      <c r="H20" s="8">
        <v>36</v>
      </c>
      <c r="I20" s="8">
        <v>122</v>
      </c>
    </row>
    <row r="21" spans="2:9" ht="35.1" customHeight="1">
      <c r="B21" s="9" t="s">
        <v>78</v>
      </c>
      <c r="C21" s="8">
        <v>184</v>
      </c>
      <c r="D21" s="8">
        <v>15</v>
      </c>
      <c r="E21" s="8">
        <v>74</v>
      </c>
      <c r="F21" s="8">
        <v>37</v>
      </c>
      <c r="G21" s="8">
        <v>42</v>
      </c>
      <c r="H21" s="8">
        <v>3</v>
      </c>
      <c r="I21" s="8">
        <v>13</v>
      </c>
    </row>
    <row r="22" spans="2:9" ht="35.1" customHeight="1">
      <c r="B22" s="9" t="s">
        <v>79</v>
      </c>
      <c r="C22" s="8">
        <v>324</v>
      </c>
      <c r="D22" s="8">
        <v>31</v>
      </c>
      <c r="E22" s="8">
        <v>144</v>
      </c>
      <c r="F22" s="8">
        <v>37</v>
      </c>
      <c r="G22" s="8">
        <v>53</v>
      </c>
      <c r="H22" s="8">
        <v>7</v>
      </c>
      <c r="I22" s="8">
        <v>52</v>
      </c>
    </row>
    <row r="23" spans="2:9" ht="35.1" customHeight="1">
      <c r="B23" s="9" t="s">
        <v>80</v>
      </c>
      <c r="C23" s="8">
        <v>14036</v>
      </c>
      <c r="D23" s="8">
        <v>198</v>
      </c>
      <c r="E23" s="8">
        <v>819</v>
      </c>
      <c r="F23" s="8">
        <v>1030</v>
      </c>
      <c r="G23" s="8">
        <v>878</v>
      </c>
      <c r="H23" s="8">
        <v>586</v>
      </c>
      <c r="I23" s="8">
        <v>10525</v>
      </c>
    </row>
    <row r="24" spans="2:9" ht="35.1" customHeight="1">
      <c r="B24" s="9" t="s">
        <v>81</v>
      </c>
      <c r="C24" s="8">
        <v>2486</v>
      </c>
      <c r="D24" s="8">
        <v>220</v>
      </c>
      <c r="E24" s="8">
        <v>585</v>
      </c>
      <c r="F24" s="8">
        <v>394</v>
      </c>
      <c r="G24" s="8">
        <v>239</v>
      </c>
      <c r="H24" s="8">
        <v>246</v>
      </c>
      <c r="I24" s="8">
        <v>802</v>
      </c>
    </row>
    <row r="25" spans="2:9" ht="35.1" customHeight="1">
      <c r="B25" s="9" t="s">
        <v>82</v>
      </c>
      <c r="C25" s="8">
        <v>793</v>
      </c>
      <c r="D25" s="8">
        <v>87</v>
      </c>
      <c r="E25" s="8">
        <v>216</v>
      </c>
      <c r="F25" s="8">
        <v>154</v>
      </c>
      <c r="G25" s="8">
        <v>102</v>
      </c>
      <c r="H25" s="8">
        <v>59</v>
      </c>
      <c r="I25" s="8">
        <v>175</v>
      </c>
    </row>
    <row r="26" spans="2:9" ht="35.1" customHeight="1">
      <c r="B26" s="9" t="s">
        <v>83</v>
      </c>
      <c r="C26" s="8">
        <v>231</v>
      </c>
      <c r="D26" s="8">
        <v>79</v>
      </c>
      <c r="E26" s="8">
        <v>35</v>
      </c>
      <c r="F26" s="8">
        <v>38</v>
      </c>
      <c r="G26" s="8">
        <v>34</v>
      </c>
      <c r="H26" s="8">
        <v>25</v>
      </c>
      <c r="I26" s="8">
        <v>20</v>
      </c>
    </row>
    <row r="27" spans="2:9" ht="35.1" customHeight="1">
      <c r="B27" s="9" t="s">
        <v>84</v>
      </c>
      <c r="C27" s="8">
        <v>600</v>
      </c>
      <c r="D27" s="8">
        <v>71</v>
      </c>
      <c r="E27" s="8">
        <v>129</v>
      </c>
      <c r="F27" s="8">
        <v>59</v>
      </c>
      <c r="G27" s="8">
        <v>32</v>
      </c>
      <c r="H27" s="8">
        <v>22</v>
      </c>
      <c r="I27" s="8">
        <v>287</v>
      </c>
    </row>
    <row r="28" spans="2:9" ht="35.1" customHeight="1">
      <c r="B28" s="9" t="s">
        <v>85</v>
      </c>
      <c r="C28" s="8">
        <v>152</v>
      </c>
      <c r="D28" s="8">
        <v>23</v>
      </c>
      <c r="E28" s="8">
        <v>51</v>
      </c>
      <c r="F28" s="8">
        <v>32</v>
      </c>
      <c r="G28" s="8">
        <v>12</v>
      </c>
      <c r="H28" s="8">
        <v>19</v>
      </c>
      <c r="I28" s="8">
        <v>15</v>
      </c>
    </row>
    <row r="29" spans="2:9" ht="35.1" customHeight="1">
      <c r="B29" s="9" t="s">
        <v>86</v>
      </c>
      <c r="C29" s="8">
        <v>1727</v>
      </c>
      <c r="D29" s="8">
        <v>246</v>
      </c>
      <c r="E29" s="8">
        <v>498</v>
      </c>
      <c r="F29" s="8">
        <v>286</v>
      </c>
      <c r="G29" s="8">
        <v>171</v>
      </c>
      <c r="H29" s="8">
        <v>57</v>
      </c>
      <c r="I29" s="8">
        <v>469</v>
      </c>
    </row>
    <row r="30" spans="2:9" ht="35.1" customHeight="1">
      <c r="B30" s="9" t="s">
        <v>87</v>
      </c>
      <c r="C30" s="8">
        <v>652</v>
      </c>
      <c r="D30" s="8">
        <v>243</v>
      </c>
      <c r="E30" s="8">
        <v>159</v>
      </c>
      <c r="F30" s="8">
        <v>97</v>
      </c>
      <c r="G30" s="8">
        <v>35</v>
      </c>
      <c r="H30" s="8">
        <v>42</v>
      </c>
      <c r="I30" s="8">
        <v>76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I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showGridLines="0" zoomScale="60" zoomScaleNormal="60" workbookViewId="0" topLeftCell="A1">
      <selection activeCell="B75" sqref="B75"/>
    </sheetView>
  </sheetViews>
  <sheetFormatPr defaultColWidth="11.421875" defaultRowHeight="15"/>
  <cols>
    <col min="1" max="1" width="3.28125" style="0" customWidth="1"/>
    <col min="2" max="2" width="45.7109375" style="0" customWidth="1"/>
    <col min="3" max="9" width="30.7109375" style="0" customWidth="1"/>
  </cols>
  <sheetData>
    <row r="1" ht="120.6" customHeight="1"/>
    <row r="2" ht="24.95" customHeight="1">
      <c r="B2" s="6" t="s">
        <v>183</v>
      </c>
    </row>
    <row r="4" spans="2:9" ht="45" customHeight="1">
      <c r="B4" s="19" t="s">
        <v>88</v>
      </c>
      <c r="C4" s="19" t="s">
        <v>254</v>
      </c>
      <c r="D4" s="19"/>
      <c r="E4" s="19"/>
      <c r="F4" s="19"/>
      <c r="G4" s="19"/>
      <c r="H4" s="19"/>
      <c r="I4" s="19"/>
    </row>
    <row r="5" spans="2:9" ht="45" customHeight="1">
      <c r="B5" s="19"/>
      <c r="C5" s="7" t="s">
        <v>167</v>
      </c>
      <c r="D5" s="7" t="s">
        <v>168</v>
      </c>
      <c r="E5" s="7" t="s">
        <v>169</v>
      </c>
      <c r="F5" s="7" t="s">
        <v>184</v>
      </c>
      <c r="G5" s="7" t="s">
        <v>185</v>
      </c>
      <c r="H5" s="7" t="s">
        <v>186</v>
      </c>
      <c r="I5" s="7" t="s">
        <v>187</v>
      </c>
    </row>
    <row r="6" spans="2:9" ht="35.1" customHeight="1">
      <c r="B6" s="11" t="s">
        <v>59</v>
      </c>
      <c r="C6" s="17">
        <v>38</v>
      </c>
      <c r="D6" s="17">
        <v>77</v>
      </c>
      <c r="E6" s="17">
        <v>4345</v>
      </c>
      <c r="F6" s="17">
        <v>10841</v>
      </c>
      <c r="G6" s="17">
        <v>3547</v>
      </c>
      <c r="H6" s="17">
        <v>4281</v>
      </c>
      <c r="I6" s="17">
        <v>22630</v>
      </c>
    </row>
    <row r="7" spans="2:9" ht="35.1" customHeight="1">
      <c r="B7" s="9" t="s">
        <v>64</v>
      </c>
      <c r="C7" s="18">
        <v>0</v>
      </c>
      <c r="D7" s="18">
        <v>0</v>
      </c>
      <c r="E7" s="18">
        <v>8</v>
      </c>
      <c r="F7" s="18">
        <v>56</v>
      </c>
      <c r="G7" s="18">
        <v>233</v>
      </c>
      <c r="H7" s="18">
        <v>296</v>
      </c>
      <c r="I7" s="18">
        <v>2076</v>
      </c>
    </row>
    <row r="8" spans="2:9" ht="35.1" customHeight="1">
      <c r="B8" s="9" t="s">
        <v>65</v>
      </c>
      <c r="C8" s="18">
        <v>0</v>
      </c>
      <c r="D8" s="18">
        <v>0</v>
      </c>
      <c r="E8" s="18">
        <v>1</v>
      </c>
      <c r="F8" s="18">
        <v>77</v>
      </c>
      <c r="G8" s="18">
        <v>55</v>
      </c>
      <c r="H8" s="18">
        <v>102</v>
      </c>
      <c r="I8" s="18">
        <v>203</v>
      </c>
    </row>
    <row r="9" spans="2:9" ht="35.1" customHeight="1">
      <c r="B9" s="9" t="s">
        <v>66</v>
      </c>
      <c r="C9" s="18">
        <v>0</v>
      </c>
      <c r="D9" s="18">
        <v>2</v>
      </c>
      <c r="E9" s="18">
        <v>0</v>
      </c>
      <c r="F9" s="18">
        <v>17</v>
      </c>
      <c r="G9" s="18">
        <v>41</v>
      </c>
      <c r="H9" s="18">
        <v>38</v>
      </c>
      <c r="I9" s="18">
        <v>524</v>
      </c>
    </row>
    <row r="10" spans="2:9" ht="35.1" customHeight="1">
      <c r="B10" s="9" t="s">
        <v>67</v>
      </c>
      <c r="C10" s="18">
        <v>0</v>
      </c>
      <c r="D10" s="18">
        <v>0</v>
      </c>
      <c r="E10" s="18">
        <v>0</v>
      </c>
      <c r="F10" s="18">
        <v>34</v>
      </c>
      <c r="G10" s="18">
        <v>59</v>
      </c>
      <c r="H10" s="18">
        <v>46</v>
      </c>
      <c r="I10" s="18">
        <v>299</v>
      </c>
    </row>
    <row r="11" spans="2:9" ht="35.1" customHeight="1">
      <c r="B11" s="9" t="s">
        <v>68</v>
      </c>
      <c r="C11" s="18">
        <v>0</v>
      </c>
      <c r="D11" s="18">
        <v>0</v>
      </c>
      <c r="E11" s="18">
        <v>4</v>
      </c>
      <c r="F11" s="18">
        <v>33</v>
      </c>
      <c r="G11" s="18">
        <v>80</v>
      </c>
      <c r="H11" s="18">
        <v>74</v>
      </c>
      <c r="I11" s="18">
        <v>274</v>
      </c>
    </row>
    <row r="12" spans="2:9" ht="35.1" customHeight="1">
      <c r="B12" s="9" t="s">
        <v>69</v>
      </c>
      <c r="C12" s="18">
        <v>3</v>
      </c>
      <c r="D12" s="18">
        <v>1</v>
      </c>
      <c r="E12" s="18">
        <v>5</v>
      </c>
      <c r="F12" s="18">
        <v>328</v>
      </c>
      <c r="G12" s="18">
        <v>264</v>
      </c>
      <c r="H12" s="18">
        <v>184</v>
      </c>
      <c r="I12" s="18">
        <v>943</v>
      </c>
    </row>
    <row r="13" spans="2:9" ht="35.1" customHeight="1">
      <c r="B13" s="9" t="s">
        <v>70</v>
      </c>
      <c r="C13" s="18">
        <v>0</v>
      </c>
      <c r="D13" s="18">
        <v>0</v>
      </c>
      <c r="E13" s="18">
        <v>16</v>
      </c>
      <c r="F13" s="18">
        <v>148</v>
      </c>
      <c r="G13" s="18">
        <v>289</v>
      </c>
      <c r="H13" s="18">
        <v>287</v>
      </c>
      <c r="I13" s="18">
        <v>1130</v>
      </c>
    </row>
    <row r="14" spans="2:9" ht="35.1" customHeight="1">
      <c r="B14" s="9" t="s">
        <v>71</v>
      </c>
      <c r="C14" s="18">
        <v>0</v>
      </c>
      <c r="D14" s="18">
        <v>0</v>
      </c>
      <c r="E14" s="18">
        <v>0</v>
      </c>
      <c r="F14" s="18">
        <v>7</v>
      </c>
      <c r="G14" s="18">
        <v>17</v>
      </c>
      <c r="H14" s="18">
        <v>17</v>
      </c>
      <c r="I14" s="18">
        <v>121</v>
      </c>
    </row>
    <row r="15" spans="2:9" ht="35.1" customHeight="1">
      <c r="B15" s="9" t="s">
        <v>72</v>
      </c>
      <c r="C15" s="18">
        <v>24</v>
      </c>
      <c r="D15" s="18">
        <v>33</v>
      </c>
      <c r="E15" s="18">
        <v>35</v>
      </c>
      <c r="F15" s="18">
        <v>430</v>
      </c>
      <c r="G15" s="18">
        <v>669</v>
      </c>
      <c r="H15" s="18">
        <v>995</v>
      </c>
      <c r="I15" s="18">
        <v>6535</v>
      </c>
    </row>
    <row r="16" spans="2:9" ht="35.1" customHeight="1">
      <c r="B16" s="9" t="s">
        <v>73</v>
      </c>
      <c r="C16" s="18">
        <v>0</v>
      </c>
      <c r="D16" s="18">
        <v>2</v>
      </c>
      <c r="E16" s="18">
        <v>7</v>
      </c>
      <c r="F16" s="18">
        <v>106</v>
      </c>
      <c r="G16" s="18">
        <v>151</v>
      </c>
      <c r="H16" s="18">
        <v>162</v>
      </c>
      <c r="I16" s="18">
        <v>1344</v>
      </c>
    </row>
    <row r="17" spans="2:9" ht="35.1" customHeight="1">
      <c r="B17" s="9" t="s">
        <v>74</v>
      </c>
      <c r="C17" s="18">
        <v>2</v>
      </c>
      <c r="D17" s="18">
        <v>3</v>
      </c>
      <c r="E17" s="18">
        <v>19</v>
      </c>
      <c r="F17" s="18">
        <v>116</v>
      </c>
      <c r="G17" s="18">
        <v>154</v>
      </c>
      <c r="H17" s="18">
        <v>302</v>
      </c>
      <c r="I17" s="18">
        <v>1732</v>
      </c>
    </row>
    <row r="18" spans="2:9" ht="35.1" customHeight="1">
      <c r="B18" s="9" t="s">
        <v>75</v>
      </c>
      <c r="C18" s="18">
        <v>1</v>
      </c>
      <c r="D18" s="18">
        <v>1</v>
      </c>
      <c r="E18" s="18">
        <v>4</v>
      </c>
      <c r="F18" s="18">
        <v>72</v>
      </c>
      <c r="G18" s="18">
        <v>81</v>
      </c>
      <c r="H18" s="18">
        <v>104</v>
      </c>
      <c r="I18" s="18">
        <v>384</v>
      </c>
    </row>
    <row r="19" spans="2:9" ht="35.1" customHeight="1">
      <c r="B19" s="9" t="s">
        <v>76</v>
      </c>
      <c r="C19" s="18">
        <v>1</v>
      </c>
      <c r="D19" s="18">
        <v>1</v>
      </c>
      <c r="E19" s="18">
        <v>75</v>
      </c>
      <c r="F19" s="18">
        <v>480</v>
      </c>
      <c r="G19" s="18">
        <v>319</v>
      </c>
      <c r="H19" s="18">
        <v>229</v>
      </c>
      <c r="I19" s="18">
        <v>1840</v>
      </c>
    </row>
    <row r="20" spans="2:9" ht="35.1" customHeight="1">
      <c r="B20" s="9" t="s">
        <v>77</v>
      </c>
      <c r="C20" s="18">
        <v>0</v>
      </c>
      <c r="D20" s="18">
        <v>1</v>
      </c>
      <c r="E20" s="18">
        <v>3</v>
      </c>
      <c r="F20" s="18">
        <v>20</v>
      </c>
      <c r="G20" s="18">
        <v>80</v>
      </c>
      <c r="H20" s="18">
        <v>101</v>
      </c>
      <c r="I20" s="18">
        <v>305</v>
      </c>
    </row>
    <row r="21" spans="2:9" ht="35.1" customHeight="1">
      <c r="B21" s="9" t="s">
        <v>78</v>
      </c>
      <c r="C21" s="18">
        <v>0</v>
      </c>
      <c r="D21" s="18">
        <v>0</v>
      </c>
      <c r="E21" s="18">
        <v>2</v>
      </c>
      <c r="F21" s="18">
        <v>23</v>
      </c>
      <c r="G21" s="18">
        <v>31</v>
      </c>
      <c r="H21" s="18">
        <v>30</v>
      </c>
      <c r="I21" s="18">
        <v>87</v>
      </c>
    </row>
    <row r="22" spans="2:9" ht="35.1" customHeight="1">
      <c r="B22" s="9" t="s">
        <v>79</v>
      </c>
      <c r="C22" s="18">
        <v>0</v>
      </c>
      <c r="D22" s="18">
        <v>0</v>
      </c>
      <c r="E22" s="18">
        <v>33</v>
      </c>
      <c r="F22" s="18">
        <v>35</v>
      </c>
      <c r="G22" s="18">
        <v>49</v>
      </c>
      <c r="H22" s="18">
        <v>34</v>
      </c>
      <c r="I22" s="18">
        <v>158</v>
      </c>
    </row>
    <row r="23" spans="2:9" ht="35.1" customHeight="1">
      <c r="B23" s="9" t="s">
        <v>80</v>
      </c>
      <c r="C23" s="18">
        <v>1</v>
      </c>
      <c r="D23" s="18">
        <v>17</v>
      </c>
      <c r="E23" s="18">
        <v>4081</v>
      </c>
      <c r="F23" s="18">
        <v>8421</v>
      </c>
      <c r="G23" s="18">
        <v>144</v>
      </c>
      <c r="H23" s="18">
        <v>139</v>
      </c>
      <c r="I23" s="18">
        <v>818</v>
      </c>
    </row>
    <row r="24" spans="2:9" ht="35.1" customHeight="1">
      <c r="B24" s="9" t="s">
        <v>81</v>
      </c>
      <c r="C24" s="18">
        <v>4</v>
      </c>
      <c r="D24" s="18">
        <v>13</v>
      </c>
      <c r="E24" s="18">
        <v>29</v>
      </c>
      <c r="F24" s="18">
        <v>121</v>
      </c>
      <c r="G24" s="18">
        <v>288</v>
      </c>
      <c r="H24" s="18">
        <v>341</v>
      </c>
      <c r="I24" s="18">
        <v>1578</v>
      </c>
    </row>
    <row r="25" spans="2:9" ht="35.1" customHeight="1">
      <c r="B25" s="9" t="s">
        <v>82</v>
      </c>
      <c r="C25" s="18">
        <v>1</v>
      </c>
      <c r="D25" s="18">
        <v>1</v>
      </c>
      <c r="E25" s="18">
        <v>5</v>
      </c>
      <c r="F25" s="18">
        <v>114</v>
      </c>
      <c r="G25" s="18">
        <v>128</v>
      </c>
      <c r="H25" s="18">
        <v>139</v>
      </c>
      <c r="I25" s="18">
        <v>338</v>
      </c>
    </row>
    <row r="26" spans="2:9" ht="35.1" customHeight="1">
      <c r="B26" s="9" t="s">
        <v>83</v>
      </c>
      <c r="C26" s="18">
        <v>0</v>
      </c>
      <c r="D26" s="18">
        <v>0</v>
      </c>
      <c r="E26" s="18">
        <v>2</v>
      </c>
      <c r="F26" s="18">
        <v>19</v>
      </c>
      <c r="G26" s="18">
        <v>33</v>
      </c>
      <c r="H26" s="18">
        <v>48</v>
      </c>
      <c r="I26" s="18">
        <v>75</v>
      </c>
    </row>
    <row r="27" spans="2:9" ht="35.1" customHeight="1">
      <c r="B27" s="9" t="s">
        <v>84</v>
      </c>
      <c r="C27" s="18">
        <v>0</v>
      </c>
      <c r="D27" s="18">
        <v>0</v>
      </c>
      <c r="E27" s="18">
        <v>1</v>
      </c>
      <c r="F27" s="18">
        <v>13</v>
      </c>
      <c r="G27" s="18">
        <v>54</v>
      </c>
      <c r="H27" s="18">
        <v>296</v>
      </c>
      <c r="I27" s="18">
        <v>234</v>
      </c>
    </row>
    <row r="28" spans="2:9" ht="35.1" customHeight="1">
      <c r="B28" s="9" t="s">
        <v>85</v>
      </c>
      <c r="C28" s="18">
        <v>0</v>
      </c>
      <c r="D28" s="18">
        <v>0</v>
      </c>
      <c r="E28" s="18">
        <v>6</v>
      </c>
      <c r="F28" s="18">
        <v>8</v>
      </c>
      <c r="G28" s="18">
        <v>33</v>
      </c>
      <c r="H28" s="18">
        <v>30</v>
      </c>
      <c r="I28" s="18">
        <v>72</v>
      </c>
    </row>
    <row r="29" spans="2:9" ht="35.1" customHeight="1">
      <c r="B29" s="9" t="s">
        <v>86</v>
      </c>
      <c r="C29" s="18">
        <v>1</v>
      </c>
      <c r="D29" s="18">
        <v>1</v>
      </c>
      <c r="E29" s="18">
        <v>3</v>
      </c>
      <c r="F29" s="18">
        <v>123</v>
      </c>
      <c r="G29" s="18">
        <v>160</v>
      </c>
      <c r="H29" s="18">
        <v>184</v>
      </c>
      <c r="I29" s="18">
        <v>1202</v>
      </c>
    </row>
    <row r="30" spans="2:9" ht="35.1" customHeight="1">
      <c r="B30" s="9" t="s">
        <v>87</v>
      </c>
      <c r="C30" s="18">
        <v>0</v>
      </c>
      <c r="D30" s="18">
        <v>1</v>
      </c>
      <c r="E30" s="18">
        <v>6</v>
      </c>
      <c r="F30" s="18">
        <v>40</v>
      </c>
      <c r="G30" s="18">
        <v>135</v>
      </c>
      <c r="H30" s="18">
        <v>103</v>
      </c>
      <c r="I30" s="18">
        <v>358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2">
    <mergeCell ref="B4:B5"/>
    <mergeCell ref="C4:I4"/>
  </mergeCells>
  <printOptions/>
  <pageMargins left="0.7" right="0.7" top="0.75" bottom="0.75" header="0.3" footer="0.3"/>
  <pageSetup horizontalDpi="300" verticalDpi="300" orientation="portrait" paperSize="9"/>
  <ignoredErrors>
    <ignoredError sqref="C5:H5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3"/>
  <sheetViews>
    <sheetView showGridLines="0" zoomScale="60" zoomScaleNormal="60" workbookViewId="0" topLeftCell="A1"/>
  </sheetViews>
  <sheetFormatPr defaultColWidth="11.421875" defaultRowHeight="15"/>
  <cols>
    <col min="1" max="1" width="3.28125" style="0" customWidth="1"/>
    <col min="2" max="2" width="45.7109375" style="0" customWidth="1"/>
    <col min="3" max="7" width="30.7109375" style="0" customWidth="1"/>
  </cols>
  <sheetData>
    <row r="1" ht="120.6" customHeight="1"/>
    <row r="2" ht="24.95" customHeight="1">
      <c r="B2" s="6" t="s">
        <v>188</v>
      </c>
    </row>
    <row r="4" spans="2:7" ht="30" customHeight="1">
      <c r="B4" s="19" t="s">
        <v>88</v>
      </c>
      <c r="C4" s="19" t="s">
        <v>255</v>
      </c>
      <c r="D4" s="19"/>
      <c r="E4" s="19"/>
      <c r="F4" s="19"/>
      <c r="G4" s="19"/>
    </row>
    <row r="5" spans="2:7" ht="30" customHeight="1">
      <c r="B5" s="19"/>
      <c r="C5" s="7" t="s">
        <v>167</v>
      </c>
      <c r="D5" s="7" t="s">
        <v>168</v>
      </c>
      <c r="E5" s="7" t="s">
        <v>169</v>
      </c>
      <c r="F5" s="7" t="s">
        <v>184</v>
      </c>
      <c r="G5" s="7" t="s">
        <v>189</v>
      </c>
    </row>
    <row r="6" spans="2:7" ht="35.1" customHeight="1">
      <c r="B6" s="11" t="s">
        <v>59</v>
      </c>
      <c r="C6" s="17">
        <v>9540</v>
      </c>
      <c r="D6" s="17">
        <v>5412</v>
      </c>
      <c r="E6" s="17">
        <v>12407</v>
      </c>
      <c r="F6" s="17">
        <v>9226</v>
      </c>
      <c r="G6" s="17">
        <v>8162</v>
      </c>
    </row>
    <row r="7" spans="2:7" ht="35.1" customHeight="1">
      <c r="B7" s="9" t="s">
        <v>64</v>
      </c>
      <c r="C7" s="18">
        <v>59</v>
      </c>
      <c r="D7" s="18">
        <v>385</v>
      </c>
      <c r="E7" s="18">
        <v>779</v>
      </c>
      <c r="F7" s="18">
        <v>265</v>
      </c>
      <c r="G7" s="18">
        <v>958</v>
      </c>
    </row>
    <row r="8" spans="2:7" ht="35.1" customHeight="1">
      <c r="B8" s="9" t="s">
        <v>65</v>
      </c>
      <c r="C8" s="18">
        <v>4</v>
      </c>
      <c r="D8" s="18">
        <v>86</v>
      </c>
      <c r="E8" s="18">
        <v>121</v>
      </c>
      <c r="F8" s="18">
        <v>100</v>
      </c>
      <c r="G8" s="18">
        <v>118</v>
      </c>
    </row>
    <row r="9" spans="2:7" ht="35.1" customHeight="1">
      <c r="B9" s="9" t="s">
        <v>66</v>
      </c>
      <c r="C9" s="18">
        <v>35</v>
      </c>
      <c r="D9" s="18">
        <v>91</v>
      </c>
      <c r="E9" s="18">
        <v>236</v>
      </c>
      <c r="F9" s="18">
        <v>111</v>
      </c>
      <c r="G9" s="18">
        <v>121</v>
      </c>
    </row>
    <row r="10" spans="2:7" ht="35.1" customHeight="1">
      <c r="B10" s="9" t="s">
        <v>67</v>
      </c>
      <c r="C10" s="18">
        <v>12</v>
      </c>
      <c r="D10" s="18">
        <v>92</v>
      </c>
      <c r="E10" s="18">
        <v>148</v>
      </c>
      <c r="F10" s="18">
        <v>67</v>
      </c>
      <c r="G10" s="18">
        <v>108</v>
      </c>
    </row>
    <row r="11" spans="2:7" ht="35.1" customHeight="1">
      <c r="B11" s="9" t="s">
        <v>68</v>
      </c>
      <c r="C11" s="18">
        <v>24</v>
      </c>
      <c r="D11" s="18">
        <v>120</v>
      </c>
      <c r="E11" s="18">
        <v>139</v>
      </c>
      <c r="F11" s="18">
        <v>62</v>
      </c>
      <c r="G11" s="18">
        <v>99</v>
      </c>
    </row>
    <row r="12" spans="2:7" ht="35.1" customHeight="1">
      <c r="B12" s="9" t="s">
        <v>69</v>
      </c>
      <c r="C12" s="18">
        <v>84</v>
      </c>
      <c r="D12" s="18">
        <v>208</v>
      </c>
      <c r="E12" s="18">
        <v>408</v>
      </c>
      <c r="F12" s="18">
        <v>420</v>
      </c>
      <c r="G12" s="18">
        <v>569</v>
      </c>
    </row>
    <row r="13" spans="2:7" ht="35.1" customHeight="1">
      <c r="B13" s="9" t="s">
        <v>70</v>
      </c>
      <c r="C13" s="18">
        <v>77</v>
      </c>
      <c r="D13" s="18">
        <v>292</v>
      </c>
      <c r="E13" s="18">
        <v>592</v>
      </c>
      <c r="F13" s="18">
        <v>216</v>
      </c>
      <c r="G13" s="18">
        <v>694</v>
      </c>
    </row>
    <row r="14" spans="2:7" ht="35.1" customHeight="1">
      <c r="B14" s="9" t="s">
        <v>71</v>
      </c>
      <c r="C14" s="18">
        <v>3</v>
      </c>
      <c r="D14" s="18">
        <v>31</v>
      </c>
      <c r="E14" s="18">
        <v>69</v>
      </c>
      <c r="F14" s="18">
        <v>26</v>
      </c>
      <c r="G14" s="18">
        <v>33</v>
      </c>
    </row>
    <row r="15" spans="2:7" ht="35.1" customHeight="1">
      <c r="B15" s="9" t="s">
        <v>72</v>
      </c>
      <c r="C15" s="18">
        <v>327</v>
      </c>
      <c r="D15" s="18">
        <v>1279</v>
      </c>
      <c r="E15" s="18">
        <v>4746</v>
      </c>
      <c r="F15" s="18">
        <v>1112</v>
      </c>
      <c r="G15" s="18">
        <v>1261</v>
      </c>
    </row>
    <row r="16" spans="2:7" ht="35.1" customHeight="1">
      <c r="B16" s="9" t="s">
        <v>73</v>
      </c>
      <c r="C16" s="18">
        <v>79</v>
      </c>
      <c r="D16" s="18">
        <v>262</v>
      </c>
      <c r="E16" s="18">
        <v>709</v>
      </c>
      <c r="F16" s="18">
        <v>215</v>
      </c>
      <c r="G16" s="18">
        <v>393</v>
      </c>
    </row>
    <row r="17" spans="2:7" ht="35.1" customHeight="1">
      <c r="B17" s="9" t="s">
        <v>74</v>
      </c>
      <c r="C17" s="18">
        <v>173</v>
      </c>
      <c r="D17" s="18">
        <v>482</v>
      </c>
      <c r="E17" s="18">
        <v>743</v>
      </c>
      <c r="F17" s="18">
        <v>328</v>
      </c>
      <c r="G17" s="18">
        <v>617</v>
      </c>
    </row>
    <row r="18" spans="2:7" ht="35.1" customHeight="1">
      <c r="B18" s="9" t="s">
        <v>75</v>
      </c>
      <c r="C18" s="18">
        <v>65</v>
      </c>
      <c r="D18" s="18">
        <v>138</v>
      </c>
      <c r="E18" s="18">
        <v>178</v>
      </c>
      <c r="F18" s="18">
        <v>86</v>
      </c>
      <c r="G18" s="18">
        <v>173</v>
      </c>
    </row>
    <row r="19" spans="2:7" ht="35.1" customHeight="1">
      <c r="B19" s="9" t="s">
        <v>76</v>
      </c>
      <c r="C19" s="18">
        <v>153</v>
      </c>
      <c r="D19" s="18">
        <v>367</v>
      </c>
      <c r="E19" s="18">
        <v>1178</v>
      </c>
      <c r="F19" s="18">
        <v>649</v>
      </c>
      <c r="G19" s="18">
        <v>607</v>
      </c>
    </row>
    <row r="20" spans="2:7" ht="35.1" customHeight="1">
      <c r="B20" s="9" t="s">
        <v>77</v>
      </c>
      <c r="C20" s="18">
        <v>33</v>
      </c>
      <c r="D20" s="18">
        <v>73</v>
      </c>
      <c r="E20" s="18">
        <v>150</v>
      </c>
      <c r="F20" s="18">
        <v>41</v>
      </c>
      <c r="G20" s="18">
        <v>122</v>
      </c>
    </row>
    <row r="21" spans="2:7" ht="35.1" customHeight="1">
      <c r="B21" s="9" t="s">
        <v>78</v>
      </c>
      <c r="C21" s="18">
        <v>15</v>
      </c>
      <c r="D21" s="18">
        <v>40</v>
      </c>
      <c r="E21" s="18">
        <v>40</v>
      </c>
      <c r="F21" s="18">
        <v>24</v>
      </c>
      <c r="G21" s="18">
        <v>44</v>
      </c>
    </row>
    <row r="22" spans="2:7" ht="35.1" customHeight="1">
      <c r="B22" s="9" t="s">
        <v>79</v>
      </c>
      <c r="C22" s="18">
        <v>42</v>
      </c>
      <c r="D22" s="18">
        <v>43</v>
      </c>
      <c r="E22" s="18">
        <v>82</v>
      </c>
      <c r="F22" s="18">
        <v>51</v>
      </c>
      <c r="G22" s="18">
        <v>65</v>
      </c>
    </row>
    <row r="23" spans="2:7" ht="35.1" customHeight="1">
      <c r="B23" s="9" t="s">
        <v>80</v>
      </c>
      <c r="C23" s="18">
        <v>7989</v>
      </c>
      <c r="D23" s="18">
        <v>210</v>
      </c>
      <c r="E23" s="18">
        <v>403</v>
      </c>
      <c r="F23" s="18">
        <v>4540</v>
      </c>
      <c r="G23" s="18">
        <v>295</v>
      </c>
    </row>
    <row r="24" spans="2:7" ht="35.1" customHeight="1">
      <c r="B24" s="9" t="s">
        <v>81</v>
      </c>
      <c r="C24" s="18">
        <v>95</v>
      </c>
      <c r="D24" s="18">
        <v>413</v>
      </c>
      <c r="E24" s="18">
        <v>708</v>
      </c>
      <c r="F24" s="18">
        <v>289</v>
      </c>
      <c r="G24" s="18">
        <v>745</v>
      </c>
    </row>
    <row r="25" spans="2:7" ht="35.1" customHeight="1">
      <c r="B25" s="9" t="s">
        <v>82</v>
      </c>
      <c r="C25" s="18">
        <v>80</v>
      </c>
      <c r="D25" s="18">
        <v>163</v>
      </c>
      <c r="E25" s="18">
        <v>137</v>
      </c>
      <c r="F25" s="18">
        <v>102</v>
      </c>
      <c r="G25" s="18">
        <v>178</v>
      </c>
    </row>
    <row r="26" spans="2:7" ht="35.1" customHeight="1">
      <c r="B26" s="9" t="s">
        <v>83</v>
      </c>
      <c r="C26" s="18">
        <v>19</v>
      </c>
      <c r="D26" s="18">
        <v>45</v>
      </c>
      <c r="E26" s="18">
        <v>18</v>
      </c>
      <c r="F26" s="18">
        <v>17</v>
      </c>
      <c r="G26" s="18">
        <v>45</v>
      </c>
    </row>
    <row r="27" spans="2:7" ht="35.1" customHeight="1">
      <c r="B27" s="9" t="s">
        <v>84</v>
      </c>
      <c r="C27" s="18">
        <v>16</v>
      </c>
      <c r="D27" s="18">
        <v>79</v>
      </c>
      <c r="E27" s="18">
        <v>125</v>
      </c>
      <c r="F27" s="18">
        <v>38</v>
      </c>
      <c r="G27" s="18">
        <v>304</v>
      </c>
    </row>
    <row r="28" spans="2:7" ht="35.1" customHeight="1">
      <c r="B28" s="9" t="s">
        <v>85</v>
      </c>
      <c r="C28" s="18">
        <v>11</v>
      </c>
      <c r="D28" s="18">
        <v>39</v>
      </c>
      <c r="E28" s="18">
        <v>20</v>
      </c>
      <c r="F28" s="18">
        <v>12</v>
      </c>
      <c r="G28" s="18">
        <v>52</v>
      </c>
    </row>
    <row r="29" spans="2:7" ht="35.1" customHeight="1">
      <c r="B29" s="9" t="s">
        <v>86</v>
      </c>
      <c r="C29" s="18">
        <v>120</v>
      </c>
      <c r="D29" s="18">
        <v>304</v>
      </c>
      <c r="E29" s="18">
        <v>495</v>
      </c>
      <c r="F29" s="18">
        <v>353</v>
      </c>
      <c r="G29" s="18">
        <v>399</v>
      </c>
    </row>
    <row r="30" spans="2:7" ht="35.1" customHeight="1">
      <c r="B30" s="9" t="s">
        <v>87</v>
      </c>
      <c r="C30" s="18">
        <v>25</v>
      </c>
      <c r="D30" s="18">
        <v>170</v>
      </c>
      <c r="E30" s="18">
        <v>183</v>
      </c>
      <c r="F30" s="18">
        <v>102</v>
      </c>
      <c r="G30" s="18">
        <v>162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2">
    <mergeCell ref="B4:B5"/>
    <mergeCell ref="C4:G4"/>
  </mergeCells>
  <printOptions/>
  <pageMargins left="0.7" right="0.7" top="0.75" bottom="0.75" header="0.3" footer="0.3"/>
  <pageSetup horizontalDpi="300" verticalDpi="300" orientation="portrait" paperSize="9"/>
  <ignoredErrors>
    <ignoredError sqref="C5:F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3"/>
  <sheetViews>
    <sheetView showGridLines="0" zoomScale="60" zoomScaleNormal="60" workbookViewId="0" topLeftCell="A1">
      <selection activeCell="B76" sqref="B76"/>
    </sheetView>
  </sheetViews>
  <sheetFormatPr defaultColWidth="11.421875" defaultRowHeight="15"/>
  <cols>
    <col min="1" max="1" width="3.28125" style="0" customWidth="1"/>
    <col min="2" max="2" width="45.7109375" style="0" customWidth="1"/>
    <col min="3" max="5" width="30.7109375" style="0" customWidth="1"/>
  </cols>
  <sheetData>
    <row r="1" ht="120.6" customHeight="1"/>
    <row r="2" ht="35.1" customHeight="1">
      <c r="B2" s="6" t="s">
        <v>48</v>
      </c>
    </row>
    <row r="4" spans="2:5" ht="39.95" customHeight="1">
      <c r="B4" s="7" t="s">
        <v>49</v>
      </c>
      <c r="C4" s="7" t="s">
        <v>50</v>
      </c>
      <c r="D4" s="7" t="s">
        <v>51</v>
      </c>
      <c r="E4" s="7" t="s">
        <v>52</v>
      </c>
    </row>
    <row r="5" spans="2:5" ht="35.1" customHeight="1">
      <c r="B5" s="9" t="s">
        <v>53</v>
      </c>
      <c r="C5" s="8">
        <v>19203</v>
      </c>
      <c r="D5" s="8">
        <v>26486</v>
      </c>
      <c r="E5" s="8">
        <v>26267</v>
      </c>
    </row>
    <row r="6" spans="2:5" ht="35.1" customHeight="1">
      <c r="B6" s="9" t="s">
        <v>54</v>
      </c>
      <c r="C6" s="8">
        <v>24764</v>
      </c>
      <c r="D6" s="8">
        <v>30895</v>
      </c>
      <c r="E6" s="8">
        <v>41426</v>
      </c>
    </row>
    <row r="7" spans="2:5" ht="35.1" customHeight="1">
      <c r="B7" s="9" t="s">
        <v>55</v>
      </c>
      <c r="C7" s="8">
        <v>33772</v>
      </c>
      <c r="D7" s="8">
        <v>42787</v>
      </c>
      <c r="E7" s="8">
        <v>48006</v>
      </c>
    </row>
    <row r="8" spans="2:5" ht="35.1" customHeight="1">
      <c r="B8" s="9" t="s">
        <v>56</v>
      </c>
      <c r="C8" s="8">
        <v>9835440.64102564</v>
      </c>
      <c r="D8" s="8">
        <v>13727527</v>
      </c>
      <c r="E8" s="8">
        <v>19565153</v>
      </c>
    </row>
    <row r="9" spans="2:5" ht="35.1" customHeight="1">
      <c r="B9" s="9" t="s">
        <v>57</v>
      </c>
      <c r="C9" s="8">
        <v>5524092</v>
      </c>
      <c r="D9" s="8">
        <v>7667702</v>
      </c>
      <c r="E9" s="8">
        <v>9482775.2</v>
      </c>
    </row>
    <row r="11" ht="15">
      <c r="B11" s="10"/>
    </row>
    <row r="12" ht="15">
      <c r="B12" s="14" t="s">
        <v>238</v>
      </c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printOptions/>
  <pageMargins left="0.7" right="0.7" top="0.75" bottom="0.75" header="0.3" footer="0.3"/>
  <pageSetup horizontalDpi="300" verticalDpi="300" orientation="portrait" paperSize="9" r:id="rId2"/>
  <ignoredErrors>
    <ignoredError sqref="C4:E4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3"/>
  <sheetViews>
    <sheetView showGridLines="0" zoomScale="60" zoomScaleNormal="60" workbookViewId="0" topLeftCell="A1"/>
  </sheetViews>
  <sheetFormatPr defaultColWidth="11.421875" defaultRowHeight="15"/>
  <cols>
    <col min="1" max="1" width="3.28125" style="0" customWidth="1"/>
    <col min="2" max="2" width="45.7109375" style="0" customWidth="1"/>
    <col min="3" max="4" width="40.7109375" style="0" customWidth="1"/>
  </cols>
  <sheetData>
    <row r="1" ht="120.6" customHeight="1"/>
    <row r="2" ht="24.95" customHeight="1">
      <c r="B2" s="6" t="s">
        <v>190</v>
      </c>
    </row>
    <row r="4" spans="2:4" ht="45" customHeight="1">
      <c r="B4" s="19" t="s">
        <v>88</v>
      </c>
      <c r="C4" s="19" t="s">
        <v>191</v>
      </c>
      <c r="D4" s="19"/>
    </row>
    <row r="5" spans="2:4" ht="45" customHeight="1">
      <c r="B5" s="19"/>
      <c r="C5" s="7" t="s">
        <v>192</v>
      </c>
      <c r="D5" s="7" t="s">
        <v>193</v>
      </c>
    </row>
    <row r="6" spans="2:4" ht="35.1" customHeight="1">
      <c r="B6" s="11" t="s">
        <v>59</v>
      </c>
      <c r="C6" s="12">
        <v>1286</v>
      </c>
      <c r="D6" s="12">
        <v>1102</v>
      </c>
    </row>
    <row r="7" spans="2:4" ht="35.1" customHeight="1">
      <c r="B7" s="9" t="s">
        <v>64</v>
      </c>
      <c r="C7" s="8">
        <v>67</v>
      </c>
      <c r="D7" s="8">
        <v>359</v>
      </c>
    </row>
    <row r="8" spans="2:4" ht="35.1" customHeight="1">
      <c r="B8" s="9" t="s">
        <v>65</v>
      </c>
      <c r="C8" s="8">
        <v>17</v>
      </c>
      <c r="D8" s="8">
        <v>13</v>
      </c>
    </row>
    <row r="9" spans="2:4" ht="35.1" customHeight="1">
      <c r="B9" s="9" t="s">
        <v>66</v>
      </c>
      <c r="C9" s="8">
        <v>0</v>
      </c>
      <c r="D9" s="8">
        <v>8</v>
      </c>
    </row>
    <row r="10" spans="2:4" ht="35.1" customHeight="1">
      <c r="B10" s="9" t="s">
        <v>67</v>
      </c>
      <c r="C10" s="8">
        <v>27</v>
      </c>
      <c r="D10" s="8">
        <v>13</v>
      </c>
    </row>
    <row r="11" spans="2:4" ht="35.1" customHeight="1">
      <c r="B11" s="9" t="s">
        <v>68</v>
      </c>
      <c r="C11" s="8">
        <v>2</v>
      </c>
      <c r="D11" s="8">
        <v>16</v>
      </c>
    </row>
    <row r="12" spans="2:4" ht="35.1" customHeight="1">
      <c r="B12" s="9" t="s">
        <v>69</v>
      </c>
      <c r="C12" s="8">
        <v>18</v>
      </c>
      <c r="D12" s="8">
        <v>49</v>
      </c>
    </row>
    <row r="13" spans="2:4" ht="35.1" customHeight="1">
      <c r="B13" s="9" t="s">
        <v>70</v>
      </c>
      <c r="C13" s="8">
        <v>85</v>
      </c>
      <c r="D13" s="8">
        <v>6</v>
      </c>
    </row>
    <row r="14" spans="2:4" ht="35.1" customHeight="1">
      <c r="B14" s="9" t="s">
        <v>71</v>
      </c>
      <c r="C14" s="8">
        <v>4</v>
      </c>
      <c r="D14" s="8">
        <v>10</v>
      </c>
    </row>
    <row r="15" spans="2:4" ht="35.1" customHeight="1">
      <c r="B15" s="9" t="s">
        <v>72</v>
      </c>
      <c r="C15" s="8">
        <v>47</v>
      </c>
      <c r="D15" s="8">
        <v>42</v>
      </c>
    </row>
    <row r="16" spans="2:4" ht="35.1" customHeight="1">
      <c r="B16" s="9" t="s">
        <v>73</v>
      </c>
      <c r="C16" s="8">
        <v>211</v>
      </c>
      <c r="D16" s="8">
        <v>207</v>
      </c>
    </row>
    <row r="17" spans="2:4" ht="35.1" customHeight="1">
      <c r="B17" s="9" t="s">
        <v>74</v>
      </c>
      <c r="C17" s="8">
        <v>7</v>
      </c>
      <c r="D17" s="8">
        <v>33</v>
      </c>
    </row>
    <row r="18" spans="2:4" ht="35.1" customHeight="1">
      <c r="B18" s="9" t="s">
        <v>75</v>
      </c>
      <c r="C18" s="8">
        <v>1</v>
      </c>
      <c r="D18" s="8">
        <v>0</v>
      </c>
    </row>
    <row r="19" spans="2:4" ht="35.1" customHeight="1">
      <c r="B19" s="9" t="s">
        <v>76</v>
      </c>
      <c r="C19" s="8">
        <v>235</v>
      </c>
      <c r="D19" s="8">
        <v>1</v>
      </c>
    </row>
    <row r="20" spans="2:4" ht="35.1" customHeight="1">
      <c r="B20" s="9" t="s">
        <v>77</v>
      </c>
      <c r="C20" s="8">
        <v>11</v>
      </c>
      <c r="D20" s="8">
        <v>13</v>
      </c>
    </row>
    <row r="21" spans="2:4" ht="35.1" customHeight="1">
      <c r="B21" s="9" t="s">
        <v>78</v>
      </c>
      <c r="C21" s="8">
        <v>0</v>
      </c>
      <c r="D21" s="8">
        <v>2</v>
      </c>
    </row>
    <row r="22" spans="2:4" ht="35.1" customHeight="1">
      <c r="B22" s="9" t="s">
        <v>79</v>
      </c>
      <c r="C22" s="8">
        <v>14</v>
      </c>
      <c r="D22" s="8">
        <v>18</v>
      </c>
    </row>
    <row r="23" spans="2:4" ht="35.1" customHeight="1">
      <c r="B23" s="9" t="s">
        <v>80</v>
      </c>
      <c r="C23" s="8">
        <v>250</v>
      </c>
      <c r="D23" s="8">
        <v>38</v>
      </c>
    </row>
    <row r="24" spans="2:4" ht="35.1" customHeight="1">
      <c r="B24" s="9" t="s">
        <v>81</v>
      </c>
      <c r="C24" s="8">
        <v>3</v>
      </c>
      <c r="D24" s="8">
        <v>182</v>
      </c>
    </row>
    <row r="25" spans="2:4" ht="35.1" customHeight="1">
      <c r="B25" s="9" t="s">
        <v>82</v>
      </c>
      <c r="C25" s="8">
        <v>1</v>
      </c>
      <c r="D25" s="8">
        <v>1</v>
      </c>
    </row>
    <row r="26" spans="2:4" ht="35.1" customHeight="1">
      <c r="B26" s="9" t="s">
        <v>83</v>
      </c>
      <c r="C26" s="8">
        <v>0</v>
      </c>
      <c r="D26" s="8">
        <v>1</v>
      </c>
    </row>
    <row r="27" spans="2:4" ht="35.1" customHeight="1">
      <c r="B27" s="9" t="s">
        <v>84</v>
      </c>
      <c r="C27" s="8">
        <v>260</v>
      </c>
      <c r="D27" s="8">
        <v>2</v>
      </c>
    </row>
    <row r="28" spans="2:4" ht="35.1" customHeight="1">
      <c r="B28" s="9" t="s">
        <v>85</v>
      </c>
      <c r="C28" s="8">
        <v>3</v>
      </c>
      <c r="D28" s="8">
        <v>5</v>
      </c>
    </row>
    <row r="29" spans="2:4" ht="35.1" customHeight="1">
      <c r="B29" s="9" t="s">
        <v>86</v>
      </c>
      <c r="C29" s="8">
        <v>19</v>
      </c>
      <c r="D29" s="8">
        <v>68</v>
      </c>
    </row>
    <row r="30" spans="2:4" ht="35.1" customHeight="1">
      <c r="B30" s="9" t="s">
        <v>87</v>
      </c>
      <c r="C30" s="8">
        <v>4</v>
      </c>
      <c r="D30" s="8">
        <v>15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2">
    <mergeCell ref="B4:B5"/>
    <mergeCell ref="C4:D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3"/>
  <sheetViews>
    <sheetView showGridLines="0" zoomScale="60" zoomScaleNormal="60" workbookViewId="0" topLeftCell="B1">
      <selection activeCell="B83" sqref="B83"/>
    </sheetView>
  </sheetViews>
  <sheetFormatPr defaultColWidth="11.421875" defaultRowHeight="15"/>
  <cols>
    <col min="1" max="1" width="3.28125" style="0" customWidth="1"/>
    <col min="2" max="2" width="55.7109375" style="0" customWidth="1"/>
    <col min="3" max="8" width="30.7109375" style="0" customWidth="1"/>
  </cols>
  <sheetData>
    <row r="1" ht="120.6" customHeight="1"/>
    <row r="2" ht="24.95" customHeight="1">
      <c r="B2" s="6" t="s">
        <v>194</v>
      </c>
    </row>
    <row r="4" spans="2:8" ht="39.95" customHeight="1">
      <c r="B4" s="19" t="s">
        <v>88</v>
      </c>
      <c r="C4" s="19" t="s">
        <v>195</v>
      </c>
      <c r="D4" s="19" t="s">
        <v>256</v>
      </c>
      <c r="E4" s="19"/>
      <c r="F4" s="19"/>
      <c r="G4" s="19"/>
      <c r="H4" s="19" t="s">
        <v>257</v>
      </c>
    </row>
    <row r="5" spans="2:8" ht="39.95" customHeight="1">
      <c r="B5" s="19"/>
      <c r="C5" s="19"/>
      <c r="D5" s="7" t="s">
        <v>196</v>
      </c>
      <c r="E5" s="7" t="s">
        <v>197</v>
      </c>
      <c r="F5" s="7" t="s">
        <v>198</v>
      </c>
      <c r="G5" s="7" t="s">
        <v>199</v>
      </c>
      <c r="H5" s="19"/>
    </row>
    <row r="6" spans="2:8" ht="35.1" customHeight="1">
      <c r="B6" s="11" t="s">
        <v>59</v>
      </c>
      <c r="C6" s="12">
        <v>19565153</v>
      </c>
      <c r="D6" s="12">
        <v>9482775.2</v>
      </c>
      <c r="E6" s="12">
        <v>6968236</v>
      </c>
      <c r="F6" s="12">
        <v>2512322.2</v>
      </c>
      <c r="G6" s="12">
        <v>2217</v>
      </c>
      <c r="H6" s="12">
        <v>15710533</v>
      </c>
    </row>
    <row r="7" spans="2:8" ht="35.1" customHeight="1">
      <c r="B7" s="9" t="s">
        <v>64</v>
      </c>
      <c r="C7" s="8">
        <v>1111124</v>
      </c>
      <c r="D7" s="8">
        <v>573947</v>
      </c>
      <c r="E7" s="8">
        <v>475093</v>
      </c>
      <c r="F7" s="8">
        <v>98649</v>
      </c>
      <c r="G7" s="8">
        <v>205</v>
      </c>
      <c r="H7" s="8">
        <v>898499</v>
      </c>
    </row>
    <row r="8" spans="2:8" ht="35.1" customHeight="1">
      <c r="B8" s="9" t="s">
        <v>65</v>
      </c>
      <c r="C8" s="8">
        <v>179038</v>
      </c>
      <c r="D8" s="8">
        <v>71739</v>
      </c>
      <c r="E8" s="8">
        <v>54722</v>
      </c>
      <c r="F8" s="8">
        <v>17017</v>
      </c>
      <c r="G8" s="8">
        <v>0</v>
      </c>
      <c r="H8" s="8">
        <v>136996</v>
      </c>
    </row>
    <row r="9" spans="2:8" ht="35.1" customHeight="1">
      <c r="B9" s="9" t="s">
        <v>66</v>
      </c>
      <c r="C9" s="8">
        <v>364970</v>
      </c>
      <c r="D9" s="8">
        <v>152164</v>
      </c>
      <c r="E9" s="8">
        <v>119119</v>
      </c>
      <c r="F9" s="8">
        <v>32902</v>
      </c>
      <c r="G9" s="8">
        <v>143</v>
      </c>
      <c r="H9" s="8">
        <v>289182</v>
      </c>
    </row>
    <row r="10" spans="2:8" ht="35.1" customHeight="1">
      <c r="B10" s="9" t="s">
        <v>67</v>
      </c>
      <c r="C10" s="8">
        <v>236963</v>
      </c>
      <c r="D10" s="8">
        <v>71936</v>
      </c>
      <c r="E10" s="8">
        <v>57335</v>
      </c>
      <c r="F10" s="8">
        <v>14505</v>
      </c>
      <c r="G10" s="8">
        <v>96</v>
      </c>
      <c r="H10" s="8">
        <v>203122</v>
      </c>
    </row>
    <row r="11" spans="2:8" ht="35.1" customHeight="1">
      <c r="B11" s="9" t="s">
        <v>68</v>
      </c>
      <c r="C11" s="8">
        <v>228043</v>
      </c>
      <c r="D11" s="8">
        <v>102006</v>
      </c>
      <c r="E11" s="8">
        <v>70723</v>
      </c>
      <c r="F11" s="8">
        <v>31283</v>
      </c>
      <c r="G11" s="8">
        <v>0</v>
      </c>
      <c r="H11" s="8">
        <v>179826</v>
      </c>
    </row>
    <row r="12" spans="2:8" ht="35.1" customHeight="1">
      <c r="B12" s="9" t="s">
        <v>69</v>
      </c>
      <c r="C12" s="8">
        <v>372947</v>
      </c>
      <c r="D12" s="8">
        <v>292622</v>
      </c>
      <c r="E12" s="8">
        <v>252296</v>
      </c>
      <c r="F12" s="8">
        <v>40326</v>
      </c>
      <c r="G12" s="8">
        <v>0</v>
      </c>
      <c r="H12" s="8">
        <v>256098</v>
      </c>
    </row>
    <row r="13" spans="2:8" ht="35.1" customHeight="1">
      <c r="B13" s="9" t="s">
        <v>70</v>
      </c>
      <c r="C13" s="8">
        <v>504176</v>
      </c>
      <c r="D13" s="8">
        <v>349341</v>
      </c>
      <c r="E13" s="8">
        <v>290785</v>
      </c>
      <c r="F13" s="8">
        <v>58556</v>
      </c>
      <c r="G13" s="8">
        <v>0</v>
      </c>
      <c r="H13" s="8">
        <v>361529</v>
      </c>
    </row>
    <row r="14" spans="2:8" ht="35.1" customHeight="1">
      <c r="B14" s="9" t="s">
        <v>71</v>
      </c>
      <c r="C14" s="8">
        <v>51031</v>
      </c>
      <c r="D14" s="8">
        <v>37130</v>
      </c>
      <c r="E14" s="8">
        <v>24996</v>
      </c>
      <c r="F14" s="8">
        <v>12134</v>
      </c>
      <c r="G14" s="8">
        <v>0</v>
      </c>
      <c r="H14" s="8">
        <v>29174</v>
      </c>
    </row>
    <row r="15" spans="2:8" ht="35.1" customHeight="1">
      <c r="B15" s="9" t="s">
        <v>72</v>
      </c>
      <c r="C15" s="8">
        <v>3542919</v>
      </c>
      <c r="D15" s="8">
        <v>1804766.2</v>
      </c>
      <c r="E15" s="8">
        <v>1041476</v>
      </c>
      <c r="F15" s="8">
        <v>762643.2</v>
      </c>
      <c r="G15" s="8">
        <v>647</v>
      </c>
      <c r="H15" s="8">
        <v>2575926</v>
      </c>
    </row>
    <row r="16" spans="2:8" ht="35.1" customHeight="1">
      <c r="B16" s="9" t="s">
        <v>73</v>
      </c>
      <c r="C16" s="8">
        <v>674016</v>
      </c>
      <c r="D16" s="8">
        <v>282584</v>
      </c>
      <c r="E16" s="8">
        <v>240860</v>
      </c>
      <c r="F16" s="8">
        <v>41724</v>
      </c>
      <c r="G16" s="8">
        <v>0</v>
      </c>
      <c r="H16" s="8">
        <v>530957</v>
      </c>
    </row>
    <row r="17" spans="2:8" ht="35.1" customHeight="1">
      <c r="B17" s="9" t="s">
        <v>74</v>
      </c>
      <c r="C17" s="8">
        <v>975916</v>
      </c>
      <c r="D17" s="8">
        <v>477130</v>
      </c>
      <c r="E17" s="8">
        <v>396564</v>
      </c>
      <c r="F17" s="8">
        <v>80256</v>
      </c>
      <c r="G17" s="8">
        <v>310</v>
      </c>
      <c r="H17" s="8">
        <v>791700</v>
      </c>
    </row>
    <row r="18" spans="2:8" ht="35.1" customHeight="1">
      <c r="B18" s="9" t="s">
        <v>75</v>
      </c>
      <c r="C18" s="8">
        <v>356415</v>
      </c>
      <c r="D18" s="8">
        <v>144280</v>
      </c>
      <c r="E18" s="8">
        <v>97742</v>
      </c>
      <c r="F18" s="8">
        <v>46538</v>
      </c>
      <c r="G18" s="8">
        <v>0</v>
      </c>
      <c r="H18" s="8">
        <v>264469</v>
      </c>
    </row>
    <row r="19" spans="2:8" ht="35.1" customHeight="1">
      <c r="B19" s="9" t="s">
        <v>76</v>
      </c>
      <c r="C19" s="8">
        <v>2042954</v>
      </c>
      <c r="D19" s="8">
        <v>486509</v>
      </c>
      <c r="E19" s="8">
        <v>361269</v>
      </c>
      <c r="F19" s="8">
        <v>125240</v>
      </c>
      <c r="G19" s="8">
        <v>0</v>
      </c>
      <c r="H19" s="8">
        <v>1751897</v>
      </c>
    </row>
    <row r="20" spans="2:8" ht="35.1" customHeight="1">
      <c r="B20" s="9" t="s">
        <v>77</v>
      </c>
      <c r="C20" s="8">
        <v>364084</v>
      </c>
      <c r="D20" s="8">
        <v>106559</v>
      </c>
      <c r="E20" s="8">
        <v>76138</v>
      </c>
      <c r="F20" s="8">
        <v>30421</v>
      </c>
      <c r="G20" s="8">
        <v>0</v>
      </c>
      <c r="H20" s="8">
        <v>310235</v>
      </c>
    </row>
    <row r="21" spans="2:8" ht="35.1" customHeight="1">
      <c r="B21" s="9" t="s">
        <v>78</v>
      </c>
      <c r="C21" s="8">
        <v>96091</v>
      </c>
      <c r="D21" s="8">
        <v>37426</v>
      </c>
      <c r="E21" s="8">
        <v>23685</v>
      </c>
      <c r="F21" s="8">
        <v>13741</v>
      </c>
      <c r="G21" s="8">
        <v>0</v>
      </c>
      <c r="H21" s="8">
        <v>76567</v>
      </c>
    </row>
    <row r="22" spans="2:8" ht="35.1" customHeight="1">
      <c r="B22" s="9" t="s">
        <v>79</v>
      </c>
      <c r="C22" s="8">
        <v>121250</v>
      </c>
      <c r="D22" s="8">
        <v>52481</v>
      </c>
      <c r="E22" s="8">
        <v>38999</v>
      </c>
      <c r="F22" s="8">
        <v>13482</v>
      </c>
      <c r="G22" s="8">
        <v>0</v>
      </c>
      <c r="H22" s="8">
        <v>92194</v>
      </c>
    </row>
    <row r="23" spans="2:8" ht="35.1" customHeight="1">
      <c r="B23" s="9" t="s">
        <v>80</v>
      </c>
      <c r="C23" s="8">
        <v>4270579</v>
      </c>
      <c r="D23" s="8">
        <v>3050614</v>
      </c>
      <c r="E23" s="8">
        <v>2462776</v>
      </c>
      <c r="F23" s="8">
        <v>587838</v>
      </c>
      <c r="G23" s="8">
        <v>0</v>
      </c>
      <c r="H23" s="8">
        <v>3667820</v>
      </c>
    </row>
    <row r="24" spans="2:8" ht="35.1" customHeight="1">
      <c r="B24" s="9" t="s">
        <v>81</v>
      </c>
      <c r="C24" s="8">
        <v>1555524</v>
      </c>
      <c r="D24" s="8">
        <v>552713</v>
      </c>
      <c r="E24" s="8">
        <v>382815</v>
      </c>
      <c r="F24" s="8">
        <v>169898</v>
      </c>
      <c r="G24" s="8">
        <v>0</v>
      </c>
      <c r="H24" s="8">
        <v>1313349</v>
      </c>
    </row>
    <row r="25" spans="2:8" ht="35.1" customHeight="1">
      <c r="B25" s="9" t="s">
        <v>82</v>
      </c>
      <c r="C25" s="8">
        <v>294237</v>
      </c>
      <c r="D25" s="8">
        <v>135985</v>
      </c>
      <c r="E25" s="8">
        <v>100429</v>
      </c>
      <c r="F25" s="8">
        <v>34863</v>
      </c>
      <c r="G25" s="8">
        <v>693</v>
      </c>
      <c r="H25" s="8">
        <v>232519</v>
      </c>
    </row>
    <row r="26" spans="2:8" ht="35.1" customHeight="1">
      <c r="B26" s="9" t="s">
        <v>83</v>
      </c>
      <c r="C26" s="8">
        <v>125289</v>
      </c>
      <c r="D26" s="8">
        <v>28401</v>
      </c>
      <c r="E26" s="8">
        <v>21019</v>
      </c>
      <c r="F26" s="8">
        <v>7382</v>
      </c>
      <c r="G26" s="8">
        <v>0</v>
      </c>
      <c r="H26" s="8">
        <v>109923</v>
      </c>
    </row>
    <row r="27" spans="2:8" ht="35.1" customHeight="1">
      <c r="B27" s="9" t="s">
        <v>84</v>
      </c>
      <c r="C27" s="8">
        <v>241774</v>
      </c>
      <c r="D27" s="8">
        <v>86931</v>
      </c>
      <c r="E27" s="8">
        <v>57826</v>
      </c>
      <c r="F27" s="8">
        <v>29105</v>
      </c>
      <c r="G27" s="8">
        <v>0</v>
      </c>
      <c r="H27" s="8">
        <v>189881</v>
      </c>
    </row>
    <row r="28" spans="2:8" ht="35.1" customHeight="1">
      <c r="B28" s="9" t="s">
        <v>85</v>
      </c>
      <c r="C28" s="8">
        <v>79074</v>
      </c>
      <c r="D28" s="8">
        <v>43299</v>
      </c>
      <c r="E28" s="8">
        <v>18801</v>
      </c>
      <c r="F28" s="8">
        <v>24498</v>
      </c>
      <c r="G28" s="8">
        <v>0</v>
      </c>
      <c r="H28" s="8">
        <v>62330</v>
      </c>
    </row>
    <row r="29" spans="2:8" ht="35.1" customHeight="1">
      <c r="B29" s="9" t="s">
        <v>86</v>
      </c>
      <c r="C29" s="8">
        <v>1373326</v>
      </c>
      <c r="D29" s="8">
        <v>434978</v>
      </c>
      <c r="E29" s="8">
        <v>222261</v>
      </c>
      <c r="F29" s="8">
        <v>212594</v>
      </c>
      <c r="G29" s="8">
        <v>123</v>
      </c>
      <c r="H29" s="8">
        <v>1048854</v>
      </c>
    </row>
    <row r="30" spans="2:8" ht="35.1" customHeight="1">
      <c r="B30" s="9" t="s">
        <v>87</v>
      </c>
      <c r="C30" s="8">
        <v>403413</v>
      </c>
      <c r="D30" s="8">
        <v>107234</v>
      </c>
      <c r="E30" s="8">
        <v>80507</v>
      </c>
      <c r="F30" s="8">
        <v>26727</v>
      </c>
      <c r="G30" s="8">
        <v>0</v>
      </c>
      <c r="H30" s="8">
        <v>337486</v>
      </c>
    </row>
    <row r="32" ht="15">
      <c r="B32" s="10"/>
    </row>
    <row r="33" ht="15">
      <c r="B33" s="14" t="s">
        <v>239</v>
      </c>
    </row>
    <row r="34" ht="15">
      <c r="B34" s="10" t="s">
        <v>200</v>
      </c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4"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3"/>
  <sheetViews>
    <sheetView showGridLines="0" zoomScale="60" zoomScaleNormal="60" workbookViewId="0" topLeftCell="A1">
      <selection activeCell="B64" sqref="B64"/>
    </sheetView>
  </sheetViews>
  <sheetFormatPr defaultColWidth="11.421875" defaultRowHeight="15"/>
  <cols>
    <col min="1" max="1" width="3.28125" style="0" customWidth="1"/>
    <col min="2" max="2" width="80.7109375" style="0" customWidth="1"/>
    <col min="3" max="8" width="30.7109375" style="0" customWidth="1"/>
  </cols>
  <sheetData>
    <row r="1" ht="120.6" customHeight="1"/>
    <row r="2" ht="24.95" customHeight="1">
      <c r="B2" s="6" t="s">
        <v>201</v>
      </c>
    </row>
    <row r="4" spans="2:8" ht="45" customHeight="1">
      <c r="B4" s="19" t="s">
        <v>88</v>
      </c>
      <c r="C4" s="19" t="s">
        <v>195</v>
      </c>
      <c r="D4" s="19" t="s">
        <v>256</v>
      </c>
      <c r="E4" s="19"/>
      <c r="F4" s="19"/>
      <c r="G4" s="19"/>
      <c r="H4" s="19" t="s">
        <v>257</v>
      </c>
    </row>
    <row r="5" spans="2:8" ht="45" customHeight="1">
      <c r="B5" s="19"/>
      <c r="C5" s="19"/>
      <c r="D5" s="7" t="s">
        <v>196</v>
      </c>
      <c r="E5" s="7" t="s">
        <v>197</v>
      </c>
      <c r="F5" s="7" t="s">
        <v>198</v>
      </c>
      <c r="G5" s="7" t="s">
        <v>199</v>
      </c>
      <c r="H5" s="19"/>
    </row>
    <row r="6" spans="2:8" ht="35.1" customHeight="1">
      <c r="B6" s="11" t="s">
        <v>59</v>
      </c>
      <c r="C6" s="12">
        <v>19565153</v>
      </c>
      <c r="D6" s="12">
        <v>9482775</v>
      </c>
      <c r="E6" s="12">
        <v>6968236</v>
      </c>
      <c r="F6" s="12">
        <v>2512322</v>
      </c>
      <c r="G6" s="12">
        <v>2217</v>
      </c>
      <c r="H6" s="12">
        <v>15710533</v>
      </c>
    </row>
    <row r="7" spans="2:8" ht="35.1" customHeight="1">
      <c r="B7" s="9" t="s">
        <v>99</v>
      </c>
      <c r="C7" s="8">
        <v>9995516</v>
      </c>
      <c r="D7" s="8">
        <v>3101721</v>
      </c>
      <c r="E7" s="8">
        <v>3100963</v>
      </c>
      <c r="F7" s="8">
        <v>758</v>
      </c>
      <c r="G7" s="8">
        <v>0</v>
      </c>
      <c r="H7" s="8">
        <v>8265880</v>
      </c>
    </row>
    <row r="8" spans="2:8" ht="35.1" customHeight="1">
      <c r="B8" s="9" t="s">
        <v>100</v>
      </c>
      <c r="C8" s="8">
        <v>1755338</v>
      </c>
      <c r="D8" s="8">
        <v>1043192</v>
      </c>
      <c r="E8" s="8">
        <v>1041044</v>
      </c>
      <c r="F8" s="8">
        <v>2046</v>
      </c>
      <c r="G8" s="8">
        <v>102</v>
      </c>
      <c r="H8" s="8">
        <v>1365430</v>
      </c>
    </row>
    <row r="9" spans="2:8" ht="35.1" customHeight="1">
      <c r="B9" s="9" t="s">
        <v>251</v>
      </c>
      <c r="C9" s="8">
        <v>1199448</v>
      </c>
      <c r="D9" s="8">
        <v>2589119</v>
      </c>
      <c r="E9" s="8">
        <v>2576815</v>
      </c>
      <c r="F9" s="8">
        <v>12280</v>
      </c>
      <c r="G9" s="8">
        <v>24</v>
      </c>
      <c r="H9" s="8">
        <v>798664</v>
      </c>
    </row>
    <row r="10" spans="2:8" ht="35.1" customHeight="1">
      <c r="B10" s="9" t="s">
        <v>101</v>
      </c>
      <c r="C10" s="8">
        <v>3684976</v>
      </c>
      <c r="D10" s="8">
        <v>1656880</v>
      </c>
      <c r="E10" s="8">
        <v>0</v>
      </c>
      <c r="F10" s="8">
        <v>1656737</v>
      </c>
      <c r="G10" s="8">
        <v>143</v>
      </c>
      <c r="H10" s="8">
        <v>2820404</v>
      </c>
    </row>
    <row r="11" spans="2:8" ht="35.1" customHeight="1">
      <c r="B11" s="9" t="s">
        <v>102</v>
      </c>
      <c r="C11" s="8">
        <v>965670</v>
      </c>
      <c r="D11" s="8">
        <v>240965</v>
      </c>
      <c r="E11" s="8">
        <v>0</v>
      </c>
      <c r="F11" s="8">
        <v>240965</v>
      </c>
      <c r="G11" s="8">
        <v>0</v>
      </c>
      <c r="H11" s="8">
        <v>830393</v>
      </c>
    </row>
    <row r="12" spans="2:8" ht="35.1" customHeight="1">
      <c r="B12" s="9" t="s">
        <v>259</v>
      </c>
      <c r="C12" s="8">
        <v>103715</v>
      </c>
      <c r="D12" s="8">
        <v>21433</v>
      </c>
      <c r="E12" s="8">
        <v>0</v>
      </c>
      <c r="F12" s="8">
        <v>21433</v>
      </c>
      <c r="G12" s="8">
        <v>0</v>
      </c>
      <c r="H12" s="8">
        <v>94056</v>
      </c>
    </row>
    <row r="13" spans="2:8" ht="35.1" customHeight="1">
      <c r="B13" s="9" t="s">
        <v>103</v>
      </c>
      <c r="C13" s="8">
        <v>160397</v>
      </c>
      <c r="D13" s="8">
        <v>101490</v>
      </c>
      <c r="E13" s="8">
        <v>0</v>
      </c>
      <c r="F13" s="8">
        <v>101490</v>
      </c>
      <c r="G13" s="8">
        <v>0</v>
      </c>
      <c r="H13" s="8">
        <v>105328</v>
      </c>
    </row>
    <row r="14" spans="2:8" ht="35.1" customHeight="1">
      <c r="B14" s="9" t="s">
        <v>104</v>
      </c>
      <c r="C14" s="8">
        <v>30480</v>
      </c>
      <c r="D14" s="8">
        <v>8145</v>
      </c>
      <c r="E14" s="8">
        <v>0</v>
      </c>
      <c r="F14" s="8">
        <v>8145</v>
      </c>
      <c r="G14" s="8">
        <v>0</v>
      </c>
      <c r="H14" s="8">
        <v>28336</v>
      </c>
    </row>
    <row r="15" spans="2:8" ht="35.1" customHeight="1">
      <c r="B15" s="9" t="s">
        <v>105</v>
      </c>
      <c r="C15" s="8">
        <v>13058</v>
      </c>
      <c r="D15" s="8">
        <v>11064</v>
      </c>
      <c r="E15" s="8">
        <v>0</v>
      </c>
      <c r="F15" s="8">
        <v>11064</v>
      </c>
      <c r="G15" s="8">
        <v>0</v>
      </c>
      <c r="H15" s="8">
        <v>9691</v>
      </c>
    </row>
    <row r="16" spans="2:8" ht="35.1" customHeight="1">
      <c r="B16" s="9" t="s">
        <v>106</v>
      </c>
      <c r="C16" s="8">
        <v>266118</v>
      </c>
      <c r="D16" s="8">
        <v>38729</v>
      </c>
      <c r="E16" s="8">
        <v>0</v>
      </c>
      <c r="F16" s="8">
        <v>38729</v>
      </c>
      <c r="G16" s="8">
        <v>0</v>
      </c>
      <c r="H16" s="8">
        <v>240925</v>
      </c>
    </row>
    <row r="17" spans="2:8" ht="35.1" customHeight="1">
      <c r="B17" s="9" t="s">
        <v>107</v>
      </c>
      <c r="C17" s="8">
        <v>30005</v>
      </c>
      <c r="D17" s="8">
        <v>49941</v>
      </c>
      <c r="E17" s="8">
        <v>0</v>
      </c>
      <c r="F17" s="8">
        <v>49941</v>
      </c>
      <c r="G17" s="8">
        <v>0</v>
      </c>
      <c r="H17" s="8">
        <v>17703</v>
      </c>
    </row>
    <row r="18" spans="2:8" ht="35.1" customHeight="1">
      <c r="B18" s="9" t="s">
        <v>108</v>
      </c>
      <c r="C18" s="8">
        <v>10656</v>
      </c>
      <c r="D18" s="8">
        <v>10023</v>
      </c>
      <c r="E18" s="8">
        <v>0</v>
      </c>
      <c r="F18" s="8">
        <v>10023</v>
      </c>
      <c r="G18" s="8">
        <v>0</v>
      </c>
      <c r="H18" s="8">
        <v>5889</v>
      </c>
    </row>
    <row r="19" spans="2:8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2:8" ht="35.1" customHeight="1">
      <c r="B20" s="9" t="s">
        <v>110</v>
      </c>
      <c r="C20" s="8">
        <v>396631</v>
      </c>
      <c r="D20" s="8">
        <v>363676</v>
      </c>
      <c r="E20" s="8">
        <v>249414</v>
      </c>
      <c r="F20" s="8">
        <v>114246</v>
      </c>
      <c r="G20" s="8">
        <v>16</v>
      </c>
      <c r="H20" s="8">
        <v>284276</v>
      </c>
    </row>
    <row r="21" spans="2:8" ht="35.1" customHeight="1">
      <c r="B21" s="9" t="s">
        <v>111</v>
      </c>
      <c r="C21" s="8">
        <v>953145</v>
      </c>
      <c r="D21" s="8">
        <v>246398</v>
      </c>
      <c r="E21" s="8">
        <v>0</v>
      </c>
      <c r="F21" s="8">
        <v>244466</v>
      </c>
      <c r="G21" s="8">
        <v>1932</v>
      </c>
      <c r="H21" s="8">
        <v>843558</v>
      </c>
    </row>
    <row r="24" ht="15">
      <c r="B24" s="14" t="s">
        <v>239</v>
      </c>
    </row>
    <row r="25" ht="15">
      <c r="B25" s="10" t="s">
        <v>200</v>
      </c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4"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84" sqref="B84"/>
    </sheetView>
  </sheetViews>
  <sheetFormatPr defaultColWidth="11.421875" defaultRowHeight="15"/>
  <cols>
    <col min="1" max="1" width="3.28125" style="0" customWidth="1"/>
    <col min="2" max="6" width="35.7109375" style="0" customWidth="1"/>
  </cols>
  <sheetData>
    <row r="1" ht="120.6" customHeight="1"/>
    <row r="2" ht="24.95" customHeight="1">
      <c r="B2" s="6" t="s">
        <v>202</v>
      </c>
    </row>
    <row r="4" spans="2:6" ht="30" customHeight="1">
      <c r="B4" s="19" t="s">
        <v>88</v>
      </c>
      <c r="C4" s="19" t="s">
        <v>203</v>
      </c>
      <c r="D4" s="19" t="s">
        <v>94</v>
      </c>
      <c r="E4" s="19"/>
      <c r="F4" s="19"/>
    </row>
    <row r="5" spans="2:6" ht="35.1" customHeight="1">
      <c r="B5" s="19"/>
      <c r="C5" s="19"/>
      <c r="D5" s="7" t="s">
        <v>95</v>
      </c>
      <c r="E5" s="7" t="s">
        <v>96</v>
      </c>
      <c r="F5" s="7" t="s">
        <v>97</v>
      </c>
    </row>
    <row r="6" spans="2:6" ht="35.1" customHeight="1">
      <c r="B6" s="11" t="s">
        <v>59</v>
      </c>
      <c r="C6" s="12">
        <v>3364903013</v>
      </c>
      <c r="D6" s="12">
        <v>2434476225</v>
      </c>
      <c r="E6" s="12">
        <v>438133174</v>
      </c>
      <c r="F6" s="12">
        <v>492293614</v>
      </c>
    </row>
    <row r="7" spans="2:6" ht="35.1" customHeight="1">
      <c r="B7" s="9" t="s">
        <v>64</v>
      </c>
      <c r="C7" s="8">
        <v>210904182</v>
      </c>
      <c r="D7" s="8">
        <v>200902026</v>
      </c>
      <c r="E7" s="8">
        <v>5143316</v>
      </c>
      <c r="F7" s="8">
        <v>4858840</v>
      </c>
    </row>
    <row r="8" spans="2:6" ht="35.1" customHeight="1">
      <c r="B8" s="9" t="s">
        <v>65</v>
      </c>
      <c r="C8" s="8">
        <v>30547535</v>
      </c>
      <c r="D8" s="8">
        <v>29405297</v>
      </c>
      <c r="E8" s="8">
        <v>999238</v>
      </c>
      <c r="F8" s="8">
        <v>143000</v>
      </c>
    </row>
    <row r="9" spans="2:6" ht="35.1" customHeight="1">
      <c r="B9" s="9" t="s">
        <v>66</v>
      </c>
      <c r="C9" s="8">
        <v>43136851</v>
      </c>
      <c r="D9" s="8">
        <v>39219381</v>
      </c>
      <c r="E9" s="8">
        <v>2398815</v>
      </c>
      <c r="F9" s="8">
        <v>1518655</v>
      </c>
    </row>
    <row r="10" spans="2:6" ht="35.1" customHeight="1">
      <c r="B10" s="9" t="s">
        <v>67</v>
      </c>
      <c r="C10" s="8">
        <v>18770187</v>
      </c>
      <c r="D10" s="8">
        <v>16952880</v>
      </c>
      <c r="E10" s="8">
        <v>1535570</v>
      </c>
      <c r="F10" s="8">
        <v>281737</v>
      </c>
    </row>
    <row r="11" spans="2:6" ht="35.1" customHeight="1">
      <c r="B11" s="9" t="s">
        <v>68</v>
      </c>
      <c r="C11" s="8">
        <v>29285466</v>
      </c>
      <c r="D11" s="8">
        <v>25828403</v>
      </c>
      <c r="E11" s="8">
        <v>3146611</v>
      </c>
      <c r="F11" s="8">
        <v>310452</v>
      </c>
    </row>
    <row r="12" spans="2:6" ht="35.1" customHeight="1">
      <c r="B12" s="9" t="s">
        <v>69</v>
      </c>
      <c r="C12" s="8">
        <v>83249394</v>
      </c>
      <c r="D12" s="8">
        <v>76866963</v>
      </c>
      <c r="E12" s="8">
        <v>4664472</v>
      </c>
      <c r="F12" s="8">
        <v>1717959</v>
      </c>
    </row>
    <row r="13" spans="2:6" ht="35.1" customHeight="1">
      <c r="B13" s="9" t="s">
        <v>70</v>
      </c>
      <c r="C13" s="8">
        <v>99983055</v>
      </c>
      <c r="D13" s="8">
        <v>89933057</v>
      </c>
      <c r="E13" s="8">
        <v>7915902</v>
      </c>
      <c r="F13" s="8">
        <v>2134096</v>
      </c>
    </row>
    <row r="14" spans="2:6" ht="35.1" customHeight="1">
      <c r="B14" s="9" t="s">
        <v>71</v>
      </c>
      <c r="C14" s="8">
        <v>12048537</v>
      </c>
      <c r="D14" s="8">
        <v>11037529</v>
      </c>
      <c r="E14" s="8">
        <v>625258</v>
      </c>
      <c r="F14" s="8">
        <v>385750</v>
      </c>
    </row>
    <row r="15" spans="2:6" ht="35.1" customHeight="1">
      <c r="B15" s="9" t="s">
        <v>72</v>
      </c>
      <c r="C15" s="8">
        <v>661622111</v>
      </c>
      <c r="D15" s="8">
        <v>626768252</v>
      </c>
      <c r="E15" s="8">
        <v>26828130</v>
      </c>
      <c r="F15" s="8">
        <v>8025729</v>
      </c>
    </row>
    <row r="16" spans="2:6" ht="35.1" customHeight="1">
      <c r="B16" s="9" t="s">
        <v>73</v>
      </c>
      <c r="C16" s="8">
        <v>84862083</v>
      </c>
      <c r="D16" s="8">
        <v>78652467</v>
      </c>
      <c r="E16" s="8">
        <v>5952912</v>
      </c>
      <c r="F16" s="8">
        <v>256704</v>
      </c>
    </row>
    <row r="17" spans="2:6" ht="35.1" customHeight="1">
      <c r="B17" s="9" t="s">
        <v>74</v>
      </c>
      <c r="C17" s="8">
        <v>140573059</v>
      </c>
      <c r="D17" s="8">
        <v>110215283</v>
      </c>
      <c r="E17" s="8">
        <v>25384304</v>
      </c>
      <c r="F17" s="8">
        <v>4973472</v>
      </c>
    </row>
    <row r="18" spans="2:6" ht="35.1" customHeight="1">
      <c r="B18" s="9" t="s">
        <v>75</v>
      </c>
      <c r="C18" s="8">
        <v>33522993</v>
      </c>
      <c r="D18" s="8">
        <v>30616266</v>
      </c>
      <c r="E18" s="8">
        <v>1962845</v>
      </c>
      <c r="F18" s="8">
        <v>943882</v>
      </c>
    </row>
    <row r="19" spans="2:6" ht="35.1" customHeight="1">
      <c r="B19" s="9" t="s">
        <v>76</v>
      </c>
      <c r="C19" s="8">
        <v>161064973</v>
      </c>
      <c r="D19" s="8">
        <v>154131899</v>
      </c>
      <c r="E19" s="8">
        <v>3687209</v>
      </c>
      <c r="F19" s="8">
        <v>3245865</v>
      </c>
    </row>
    <row r="20" spans="2:6" ht="35.1" customHeight="1">
      <c r="B20" s="9" t="s">
        <v>77</v>
      </c>
      <c r="C20" s="8">
        <v>29972777</v>
      </c>
      <c r="D20" s="8">
        <v>25587869</v>
      </c>
      <c r="E20" s="8">
        <v>3941135</v>
      </c>
      <c r="F20" s="8">
        <v>443773</v>
      </c>
    </row>
    <row r="21" spans="2:6" ht="35.1" customHeight="1">
      <c r="B21" s="9" t="s">
        <v>78</v>
      </c>
      <c r="C21" s="8">
        <v>11617754</v>
      </c>
      <c r="D21" s="8">
        <v>10176095</v>
      </c>
      <c r="E21" s="8">
        <v>1368379</v>
      </c>
      <c r="F21" s="8">
        <v>73280</v>
      </c>
    </row>
    <row r="22" spans="2:6" ht="35.1" customHeight="1">
      <c r="B22" s="9" t="s">
        <v>79</v>
      </c>
      <c r="C22" s="8">
        <v>16326845</v>
      </c>
      <c r="D22" s="8">
        <v>14047101</v>
      </c>
      <c r="E22" s="8">
        <v>1967644</v>
      </c>
      <c r="F22" s="8">
        <v>312100</v>
      </c>
    </row>
    <row r="23" spans="2:6" ht="35.1" customHeight="1">
      <c r="B23" s="9" t="s">
        <v>80</v>
      </c>
      <c r="C23" s="8">
        <v>1273904380</v>
      </c>
      <c r="D23" s="8">
        <v>503954065</v>
      </c>
      <c r="E23" s="8">
        <v>313233130</v>
      </c>
      <c r="F23" s="8">
        <v>456717185</v>
      </c>
    </row>
    <row r="24" spans="2:6" ht="35.1" customHeight="1">
      <c r="B24" s="9" t="s">
        <v>81</v>
      </c>
      <c r="C24" s="8">
        <v>172430017</v>
      </c>
      <c r="D24" s="8">
        <v>161207797</v>
      </c>
      <c r="E24" s="8">
        <v>9550674</v>
      </c>
      <c r="F24" s="8">
        <v>1671546</v>
      </c>
    </row>
    <row r="25" spans="2:6" ht="35.1" customHeight="1">
      <c r="B25" s="9" t="s">
        <v>82</v>
      </c>
      <c r="C25" s="8">
        <v>38028897</v>
      </c>
      <c r="D25" s="8">
        <v>30603427</v>
      </c>
      <c r="E25" s="8">
        <v>6503932</v>
      </c>
      <c r="F25" s="8">
        <v>921538</v>
      </c>
    </row>
    <row r="26" spans="2:6" ht="35.1" customHeight="1">
      <c r="B26" s="9" t="s">
        <v>83</v>
      </c>
      <c r="C26" s="8">
        <v>18232773</v>
      </c>
      <c r="D26" s="8">
        <v>16834903</v>
      </c>
      <c r="E26" s="8">
        <v>1040514</v>
      </c>
      <c r="F26" s="8">
        <v>357356</v>
      </c>
    </row>
    <row r="27" spans="2:6" ht="35.1" customHeight="1">
      <c r="B27" s="9" t="s">
        <v>84</v>
      </c>
      <c r="C27" s="8">
        <v>22178964</v>
      </c>
      <c r="D27" s="8">
        <v>19623224</v>
      </c>
      <c r="E27" s="8">
        <v>1355740</v>
      </c>
      <c r="F27" s="8">
        <v>1200000</v>
      </c>
    </row>
    <row r="28" spans="2:6" ht="35.1" customHeight="1">
      <c r="B28" s="9" t="s">
        <v>85</v>
      </c>
      <c r="C28" s="8">
        <v>14187693</v>
      </c>
      <c r="D28" s="8">
        <v>13581196</v>
      </c>
      <c r="E28" s="8">
        <v>530122</v>
      </c>
      <c r="F28" s="8">
        <v>76375</v>
      </c>
    </row>
    <row r="29" spans="2:6" ht="35.1" customHeight="1">
      <c r="B29" s="9" t="s">
        <v>86</v>
      </c>
      <c r="C29" s="8">
        <v>119683522</v>
      </c>
      <c r="D29" s="8">
        <v>111332412</v>
      </c>
      <c r="E29" s="8">
        <v>7346297</v>
      </c>
      <c r="F29" s="8">
        <v>1004813</v>
      </c>
    </row>
    <row r="30" spans="2:6" ht="35.1" customHeight="1">
      <c r="B30" s="9" t="s">
        <v>87</v>
      </c>
      <c r="C30" s="8">
        <v>38768965</v>
      </c>
      <c r="D30" s="8">
        <v>36998433</v>
      </c>
      <c r="E30" s="8">
        <v>1051025</v>
      </c>
      <c r="F30" s="8">
        <v>719507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66" sqref="B66"/>
    </sheetView>
  </sheetViews>
  <sheetFormatPr defaultColWidth="11.421875" defaultRowHeight="15"/>
  <cols>
    <col min="1" max="1" width="3.28125" style="0" customWidth="1"/>
    <col min="2" max="2" width="80.7109375" style="0" customWidth="1"/>
    <col min="3" max="6" width="30.7109375" style="0" customWidth="1"/>
  </cols>
  <sheetData>
    <row r="1" ht="120.6" customHeight="1"/>
    <row r="2" ht="24.95" customHeight="1">
      <c r="B2" s="6" t="s">
        <v>204</v>
      </c>
    </row>
    <row r="4" spans="2:6" ht="30" customHeight="1">
      <c r="B4" s="19" t="s">
        <v>113</v>
      </c>
      <c r="C4" s="19" t="s">
        <v>203</v>
      </c>
      <c r="D4" s="19" t="s">
        <v>94</v>
      </c>
      <c r="E4" s="19"/>
      <c r="F4" s="19"/>
    </row>
    <row r="5" spans="2:6" ht="35.1" customHeight="1">
      <c r="B5" s="19"/>
      <c r="C5" s="19"/>
      <c r="D5" s="7" t="s">
        <v>95</v>
      </c>
      <c r="E5" s="7" t="s">
        <v>96</v>
      </c>
      <c r="F5" s="7" t="s">
        <v>97</v>
      </c>
    </row>
    <row r="6" spans="2:6" ht="35.1" customHeight="1">
      <c r="B6" s="11" t="s">
        <v>59</v>
      </c>
      <c r="C6" s="12">
        <v>3364903013</v>
      </c>
      <c r="D6" s="12">
        <v>2434476225</v>
      </c>
      <c r="E6" s="12">
        <v>438133174</v>
      </c>
      <c r="F6" s="12">
        <v>492293614</v>
      </c>
    </row>
    <row r="7" spans="2:6" ht="35.1" customHeight="1">
      <c r="B7" s="9" t="s">
        <v>99</v>
      </c>
      <c r="C7" s="8">
        <v>1108062717</v>
      </c>
      <c r="D7" s="8">
        <v>1035631628</v>
      </c>
      <c r="E7" s="8">
        <v>69658429</v>
      </c>
      <c r="F7" s="8">
        <v>2772660</v>
      </c>
    </row>
    <row r="8" spans="2:6" ht="35.1" customHeight="1">
      <c r="B8" s="9" t="s">
        <v>100</v>
      </c>
      <c r="C8" s="8">
        <v>372128297</v>
      </c>
      <c r="D8" s="8">
        <v>289358998</v>
      </c>
      <c r="E8" s="8">
        <v>77800613</v>
      </c>
      <c r="F8" s="8">
        <v>4968686</v>
      </c>
    </row>
    <row r="9" spans="2:6" ht="35.1" customHeight="1">
      <c r="B9" s="9" t="s">
        <v>251</v>
      </c>
      <c r="C9" s="8">
        <v>1000076997</v>
      </c>
      <c r="D9" s="8">
        <v>440911273</v>
      </c>
      <c r="E9" s="8">
        <v>131080398</v>
      </c>
      <c r="F9" s="8">
        <v>428085326</v>
      </c>
    </row>
    <row r="10" spans="2:6" ht="35.1" customHeight="1">
      <c r="B10" s="9" t="s">
        <v>101</v>
      </c>
      <c r="C10" s="8">
        <v>570729288</v>
      </c>
      <c r="D10" s="8">
        <v>415823828</v>
      </c>
      <c r="E10" s="8">
        <v>122348388</v>
      </c>
      <c r="F10" s="8">
        <v>32557072</v>
      </c>
    </row>
    <row r="11" spans="2:6" ht="35.1" customHeight="1">
      <c r="B11" s="9" t="s">
        <v>102</v>
      </c>
      <c r="C11" s="8">
        <v>56675989</v>
      </c>
      <c r="D11" s="8">
        <v>43675593</v>
      </c>
      <c r="E11" s="8">
        <v>10399448</v>
      </c>
      <c r="F11" s="8">
        <v>2600948</v>
      </c>
    </row>
    <row r="12" spans="2:6" ht="35.1" customHeight="1">
      <c r="B12" s="9" t="s">
        <v>259</v>
      </c>
      <c r="C12" s="8">
        <v>10711250</v>
      </c>
      <c r="D12" s="8">
        <v>8502313</v>
      </c>
      <c r="E12" s="8">
        <v>1774500</v>
      </c>
      <c r="F12" s="8">
        <v>434437</v>
      </c>
    </row>
    <row r="13" spans="2:6" ht="35.1" customHeight="1">
      <c r="B13" s="9" t="s">
        <v>103</v>
      </c>
      <c r="C13" s="8">
        <v>21788425</v>
      </c>
      <c r="D13" s="8">
        <v>19343694</v>
      </c>
      <c r="E13" s="8">
        <v>2325295</v>
      </c>
      <c r="F13" s="8">
        <v>119436</v>
      </c>
    </row>
    <row r="14" spans="2:6" ht="35.1" customHeight="1">
      <c r="B14" s="9" t="s">
        <v>104</v>
      </c>
      <c r="C14" s="8">
        <v>5535878</v>
      </c>
      <c r="D14" s="8">
        <v>5424551</v>
      </c>
      <c r="E14" s="8">
        <v>0</v>
      </c>
      <c r="F14" s="8">
        <v>111327</v>
      </c>
    </row>
    <row r="15" spans="2:6" ht="35.1" customHeight="1">
      <c r="B15" s="9" t="s">
        <v>105</v>
      </c>
      <c r="C15" s="8">
        <v>1750602</v>
      </c>
      <c r="D15" s="8">
        <v>1603162</v>
      </c>
      <c r="E15" s="8">
        <v>147440</v>
      </c>
      <c r="F15" s="8">
        <v>0</v>
      </c>
    </row>
    <row r="16" spans="2:6" ht="35.1" customHeight="1">
      <c r="B16" s="9" t="s">
        <v>106</v>
      </c>
      <c r="C16" s="8">
        <v>14705921</v>
      </c>
      <c r="D16" s="8">
        <v>13198951</v>
      </c>
      <c r="E16" s="8">
        <v>306970</v>
      </c>
      <c r="F16" s="8">
        <v>1200000</v>
      </c>
    </row>
    <row r="17" spans="2:6" ht="35.1" customHeight="1">
      <c r="B17" s="9" t="s">
        <v>107</v>
      </c>
      <c r="C17" s="8">
        <v>17268428</v>
      </c>
      <c r="D17" s="8">
        <v>8125862</v>
      </c>
      <c r="E17" s="8">
        <v>9022566</v>
      </c>
      <c r="F17" s="8">
        <v>120000</v>
      </c>
    </row>
    <row r="18" spans="2:6" ht="35.1" customHeight="1">
      <c r="B18" s="9" t="s">
        <v>108</v>
      </c>
      <c r="C18" s="8">
        <v>3116360</v>
      </c>
      <c r="D18" s="8">
        <v>3059760</v>
      </c>
      <c r="E18" s="8">
        <v>56600</v>
      </c>
      <c r="F18" s="8">
        <v>0</v>
      </c>
    </row>
    <row r="19" spans="2:6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</row>
    <row r="20" spans="2:6" ht="35.1" customHeight="1">
      <c r="B20" s="9" t="s">
        <v>110</v>
      </c>
      <c r="C20" s="8">
        <v>107968982</v>
      </c>
      <c r="D20" s="8">
        <v>98689360</v>
      </c>
      <c r="E20" s="8">
        <v>6407074</v>
      </c>
      <c r="F20" s="8">
        <v>2872548</v>
      </c>
    </row>
    <row r="21" spans="2:6" ht="35.1" customHeight="1">
      <c r="B21" s="9" t="s">
        <v>111</v>
      </c>
      <c r="C21" s="8">
        <v>74383879</v>
      </c>
      <c r="D21" s="8">
        <v>51127252</v>
      </c>
      <c r="E21" s="8">
        <v>6805453</v>
      </c>
      <c r="F21" s="8">
        <v>16451174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/>
  </sheetViews>
  <sheetFormatPr defaultColWidth="11.421875" defaultRowHeight="15"/>
  <cols>
    <col min="1" max="1" width="3.28125" style="0" customWidth="1"/>
    <col min="2" max="2" width="60.7109375" style="0" customWidth="1"/>
    <col min="3" max="6" width="30.7109375" style="0" customWidth="1"/>
  </cols>
  <sheetData>
    <row r="1" ht="120.6" customHeight="1"/>
    <row r="2" ht="24.95" customHeight="1">
      <c r="B2" s="6" t="s">
        <v>206</v>
      </c>
    </row>
    <row r="4" spans="2:6" ht="45" customHeight="1">
      <c r="B4" s="19" t="s">
        <v>88</v>
      </c>
      <c r="C4" s="19" t="s">
        <v>203</v>
      </c>
      <c r="D4" s="19" t="s">
        <v>172</v>
      </c>
      <c r="E4" s="19"/>
      <c r="F4" s="19"/>
    </row>
    <row r="5" spans="2:6" ht="45" customHeight="1">
      <c r="B5" s="19"/>
      <c r="C5" s="19"/>
      <c r="D5" s="7" t="s">
        <v>207</v>
      </c>
      <c r="E5" s="7" t="s">
        <v>208</v>
      </c>
      <c r="F5" s="7" t="s">
        <v>209</v>
      </c>
    </row>
    <row r="6" spans="2:6" ht="35.1" customHeight="1">
      <c r="B6" s="11" t="s">
        <v>59</v>
      </c>
      <c r="C6" s="12">
        <v>3364903013</v>
      </c>
      <c r="D6" s="12">
        <v>1629895108</v>
      </c>
      <c r="E6" s="12">
        <v>1235787988</v>
      </c>
      <c r="F6" s="12">
        <v>499219917</v>
      </c>
    </row>
    <row r="7" spans="2:6" ht="35.1" customHeight="1">
      <c r="B7" s="9" t="s">
        <v>64</v>
      </c>
      <c r="C7" s="8">
        <v>210904182</v>
      </c>
      <c r="D7" s="8">
        <v>116535097</v>
      </c>
      <c r="E7" s="8">
        <v>21112099</v>
      </c>
      <c r="F7" s="8">
        <v>73256986</v>
      </c>
    </row>
    <row r="8" spans="2:6" ht="35.1" customHeight="1">
      <c r="B8" s="9" t="s">
        <v>65</v>
      </c>
      <c r="C8" s="8">
        <v>30547535</v>
      </c>
      <c r="D8" s="8">
        <v>12566733</v>
      </c>
      <c r="E8" s="8">
        <v>14722109</v>
      </c>
      <c r="F8" s="8">
        <v>3258693</v>
      </c>
    </row>
    <row r="9" spans="2:6" ht="35.1" customHeight="1">
      <c r="B9" s="9" t="s">
        <v>66</v>
      </c>
      <c r="C9" s="8">
        <v>43136851</v>
      </c>
      <c r="D9" s="8">
        <v>30388866</v>
      </c>
      <c r="E9" s="8">
        <v>3510711</v>
      </c>
      <c r="F9" s="8">
        <v>9237274</v>
      </c>
    </row>
    <row r="10" spans="2:6" ht="35.1" customHeight="1">
      <c r="B10" s="9" t="s">
        <v>67</v>
      </c>
      <c r="C10" s="8">
        <v>18770187</v>
      </c>
      <c r="D10" s="8">
        <v>11603959</v>
      </c>
      <c r="E10" s="8">
        <v>2731497</v>
      </c>
      <c r="F10" s="8">
        <v>4434731</v>
      </c>
    </row>
    <row r="11" spans="2:6" ht="35.1" customHeight="1">
      <c r="B11" s="9" t="s">
        <v>68</v>
      </c>
      <c r="C11" s="8">
        <v>29285466</v>
      </c>
      <c r="D11" s="8">
        <v>19905360</v>
      </c>
      <c r="E11" s="8">
        <v>1530700</v>
      </c>
      <c r="F11" s="8">
        <v>7849406</v>
      </c>
    </row>
    <row r="12" spans="2:6" ht="35.1" customHeight="1">
      <c r="B12" s="9" t="s">
        <v>69</v>
      </c>
      <c r="C12" s="8">
        <v>83249394</v>
      </c>
      <c r="D12" s="8">
        <v>68870997</v>
      </c>
      <c r="E12" s="8">
        <v>4849098</v>
      </c>
      <c r="F12" s="8">
        <v>9529299</v>
      </c>
    </row>
    <row r="13" spans="2:6" ht="35.1" customHeight="1">
      <c r="B13" s="9" t="s">
        <v>70</v>
      </c>
      <c r="C13" s="8">
        <v>99983055</v>
      </c>
      <c r="D13" s="8">
        <v>62455664</v>
      </c>
      <c r="E13" s="8">
        <v>7647038</v>
      </c>
      <c r="F13" s="8">
        <v>29880353</v>
      </c>
    </row>
    <row r="14" spans="2:6" ht="35.1" customHeight="1">
      <c r="B14" s="9" t="s">
        <v>71</v>
      </c>
      <c r="C14" s="8">
        <v>12048537</v>
      </c>
      <c r="D14" s="8">
        <v>10072229</v>
      </c>
      <c r="E14" s="8">
        <v>1319058</v>
      </c>
      <c r="F14" s="8">
        <v>657250</v>
      </c>
    </row>
    <row r="15" spans="2:6" ht="35.1" customHeight="1">
      <c r="B15" s="9" t="s">
        <v>72</v>
      </c>
      <c r="C15" s="8">
        <v>661622111</v>
      </c>
      <c r="D15" s="8">
        <v>575039069</v>
      </c>
      <c r="E15" s="8">
        <v>19556612</v>
      </c>
      <c r="F15" s="8">
        <v>67026430</v>
      </c>
    </row>
    <row r="16" spans="2:6" ht="35.1" customHeight="1">
      <c r="B16" s="9" t="s">
        <v>73</v>
      </c>
      <c r="C16" s="8">
        <v>84862083</v>
      </c>
      <c r="D16" s="8">
        <v>57545874</v>
      </c>
      <c r="E16" s="8">
        <v>13392439</v>
      </c>
      <c r="F16" s="8">
        <v>13923770</v>
      </c>
    </row>
    <row r="17" spans="2:6" ht="35.1" customHeight="1">
      <c r="B17" s="9" t="s">
        <v>74</v>
      </c>
      <c r="C17" s="8">
        <v>140573059</v>
      </c>
      <c r="D17" s="8">
        <v>85184040</v>
      </c>
      <c r="E17" s="8">
        <v>13909205</v>
      </c>
      <c r="F17" s="8">
        <v>41479814</v>
      </c>
    </row>
    <row r="18" spans="2:6" ht="35.1" customHeight="1">
      <c r="B18" s="9" t="s">
        <v>75</v>
      </c>
      <c r="C18" s="8">
        <v>33522993</v>
      </c>
      <c r="D18" s="8">
        <v>29877502</v>
      </c>
      <c r="E18" s="8">
        <v>2338491</v>
      </c>
      <c r="F18" s="8">
        <v>1307000</v>
      </c>
    </row>
    <row r="19" spans="2:6" ht="35.1" customHeight="1">
      <c r="B19" s="9" t="s">
        <v>76</v>
      </c>
      <c r="C19" s="8">
        <v>161064973</v>
      </c>
      <c r="D19" s="8">
        <v>93348463</v>
      </c>
      <c r="E19" s="8">
        <v>8924549</v>
      </c>
      <c r="F19" s="8">
        <v>58791961</v>
      </c>
    </row>
    <row r="20" spans="2:6" ht="35.1" customHeight="1">
      <c r="B20" s="9" t="s">
        <v>77</v>
      </c>
      <c r="C20" s="8">
        <v>29972777</v>
      </c>
      <c r="D20" s="8">
        <v>20812355</v>
      </c>
      <c r="E20" s="8">
        <v>3112240</v>
      </c>
      <c r="F20" s="8">
        <v>6048182</v>
      </c>
    </row>
    <row r="21" spans="2:6" ht="35.1" customHeight="1">
      <c r="B21" s="9" t="s">
        <v>78</v>
      </c>
      <c r="C21" s="8">
        <v>11617754</v>
      </c>
      <c r="D21" s="8">
        <v>8443186</v>
      </c>
      <c r="E21" s="8">
        <v>1469963</v>
      </c>
      <c r="F21" s="8">
        <v>1704605</v>
      </c>
    </row>
    <row r="22" spans="2:6" ht="35.1" customHeight="1">
      <c r="B22" s="9" t="s">
        <v>79</v>
      </c>
      <c r="C22" s="8">
        <v>16326845</v>
      </c>
      <c r="D22" s="8">
        <v>11749416</v>
      </c>
      <c r="E22" s="8">
        <v>2407327</v>
      </c>
      <c r="F22" s="8">
        <v>2170102</v>
      </c>
    </row>
    <row r="23" spans="2:6" ht="35.1" customHeight="1">
      <c r="B23" s="9" t="s">
        <v>80</v>
      </c>
      <c r="C23" s="8">
        <v>1273904380</v>
      </c>
      <c r="D23" s="8">
        <v>115051332</v>
      </c>
      <c r="E23" s="8">
        <v>1084336568</v>
      </c>
      <c r="F23" s="8">
        <v>74516480</v>
      </c>
    </row>
    <row r="24" spans="2:6" ht="35.1" customHeight="1">
      <c r="B24" s="9" t="s">
        <v>81</v>
      </c>
      <c r="C24" s="8">
        <v>172430017</v>
      </c>
      <c r="D24" s="8">
        <v>113687972</v>
      </c>
      <c r="E24" s="8">
        <v>12815904</v>
      </c>
      <c r="F24" s="8">
        <v>45926141</v>
      </c>
    </row>
    <row r="25" spans="2:6" ht="35.1" customHeight="1">
      <c r="B25" s="9" t="s">
        <v>82</v>
      </c>
      <c r="C25" s="8">
        <v>38028897</v>
      </c>
      <c r="D25" s="8">
        <v>25249988</v>
      </c>
      <c r="E25" s="8">
        <v>2293645</v>
      </c>
      <c r="F25" s="8">
        <v>10485264</v>
      </c>
    </row>
    <row r="26" spans="2:6" ht="35.1" customHeight="1">
      <c r="B26" s="9" t="s">
        <v>83</v>
      </c>
      <c r="C26" s="8">
        <v>18232773</v>
      </c>
      <c r="D26" s="8">
        <v>15125592</v>
      </c>
      <c r="E26" s="8">
        <v>765981</v>
      </c>
      <c r="F26" s="8">
        <v>2341200</v>
      </c>
    </row>
    <row r="27" spans="2:6" ht="35.1" customHeight="1">
      <c r="B27" s="9" t="s">
        <v>84</v>
      </c>
      <c r="C27" s="8">
        <v>22178964</v>
      </c>
      <c r="D27" s="8">
        <v>17047279</v>
      </c>
      <c r="E27" s="8">
        <v>1315348</v>
      </c>
      <c r="F27" s="8">
        <v>3816337</v>
      </c>
    </row>
    <row r="28" spans="2:6" ht="35.1" customHeight="1">
      <c r="B28" s="9" t="s">
        <v>85</v>
      </c>
      <c r="C28" s="8">
        <v>14187693</v>
      </c>
      <c r="D28" s="8">
        <v>11056982</v>
      </c>
      <c r="E28" s="8">
        <v>731172</v>
      </c>
      <c r="F28" s="8">
        <v>2399539</v>
      </c>
    </row>
    <row r="29" spans="2:6" ht="35.1" customHeight="1">
      <c r="B29" s="9" t="s">
        <v>86</v>
      </c>
      <c r="C29" s="8">
        <v>119683522</v>
      </c>
      <c r="D29" s="8">
        <v>86029015</v>
      </c>
      <c r="E29" s="8">
        <v>8668563</v>
      </c>
      <c r="F29" s="8">
        <v>24985944</v>
      </c>
    </row>
    <row r="30" spans="2:6" ht="35.1" customHeight="1">
      <c r="B30" s="9" t="s">
        <v>87</v>
      </c>
      <c r="C30" s="8">
        <v>38768965</v>
      </c>
      <c r="D30" s="8">
        <v>32248138</v>
      </c>
      <c r="E30" s="8">
        <v>2327671</v>
      </c>
      <c r="F30" s="8">
        <v>4193156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66" sqref="B66"/>
    </sheetView>
  </sheetViews>
  <sheetFormatPr defaultColWidth="11.421875" defaultRowHeight="15"/>
  <cols>
    <col min="1" max="1" width="3.28125" style="0" customWidth="1"/>
    <col min="2" max="2" width="80.7109375" style="0" customWidth="1"/>
    <col min="3" max="6" width="30.7109375" style="0" customWidth="1"/>
  </cols>
  <sheetData>
    <row r="1" ht="120.6" customHeight="1"/>
    <row r="2" ht="24.95" customHeight="1">
      <c r="B2" s="6" t="s">
        <v>210</v>
      </c>
    </row>
    <row r="4" spans="2:6" ht="30" customHeight="1">
      <c r="B4" s="19" t="s">
        <v>205</v>
      </c>
      <c r="C4" s="19" t="s">
        <v>203</v>
      </c>
      <c r="D4" s="19" t="s">
        <v>172</v>
      </c>
      <c r="E4" s="19"/>
      <c r="F4" s="7"/>
    </row>
    <row r="5" spans="2:6" ht="35.1" customHeight="1">
      <c r="B5" s="19"/>
      <c r="C5" s="19"/>
      <c r="D5" s="7" t="s">
        <v>211</v>
      </c>
      <c r="E5" s="7" t="s">
        <v>208</v>
      </c>
      <c r="F5" s="7" t="s">
        <v>209</v>
      </c>
    </row>
    <row r="6" spans="2:6" ht="35.1" customHeight="1">
      <c r="B6" s="11" t="s">
        <v>59</v>
      </c>
      <c r="C6" s="12">
        <v>3364903013</v>
      </c>
      <c r="D6" s="12">
        <v>1629895108</v>
      </c>
      <c r="E6" s="12">
        <v>1235787988</v>
      </c>
      <c r="F6" s="12">
        <v>499219917</v>
      </c>
    </row>
    <row r="7" spans="2:6" ht="35.1" customHeight="1">
      <c r="B7" s="9" t="s">
        <v>99</v>
      </c>
      <c r="C7" s="8">
        <v>1108062717</v>
      </c>
      <c r="D7" s="8">
        <v>763059610</v>
      </c>
      <c r="E7" s="8">
        <v>138186147</v>
      </c>
      <c r="F7" s="8">
        <v>206816960</v>
      </c>
    </row>
    <row r="8" spans="2:6" ht="35.1" customHeight="1">
      <c r="B8" s="9" t="s">
        <v>100</v>
      </c>
      <c r="C8" s="8">
        <v>372128297</v>
      </c>
      <c r="D8" s="8">
        <v>150969692</v>
      </c>
      <c r="E8" s="8">
        <v>188767603</v>
      </c>
      <c r="F8" s="8">
        <v>32391002</v>
      </c>
    </row>
    <row r="9" spans="2:6" ht="35.1" customHeight="1">
      <c r="B9" s="9" t="s">
        <v>251</v>
      </c>
      <c r="C9" s="8">
        <v>1000076997</v>
      </c>
      <c r="D9" s="8">
        <v>202790968</v>
      </c>
      <c r="E9" s="8">
        <v>657475077</v>
      </c>
      <c r="F9" s="8">
        <v>139810952</v>
      </c>
    </row>
    <row r="10" spans="2:6" ht="35.1" customHeight="1">
      <c r="B10" s="9" t="s">
        <v>101</v>
      </c>
      <c r="C10" s="8">
        <v>570729288</v>
      </c>
      <c r="D10" s="8">
        <v>351032003</v>
      </c>
      <c r="E10" s="8">
        <v>169044186</v>
      </c>
      <c r="F10" s="8">
        <v>50653099</v>
      </c>
    </row>
    <row r="11" spans="2:6" ht="35.1" customHeight="1">
      <c r="B11" s="9" t="s">
        <v>102</v>
      </c>
      <c r="C11" s="8">
        <v>56675989</v>
      </c>
      <c r="D11" s="8">
        <v>30842421</v>
      </c>
      <c r="E11" s="8">
        <v>16764503</v>
      </c>
      <c r="F11" s="8">
        <v>9069065</v>
      </c>
    </row>
    <row r="12" spans="2:6" ht="35.1" customHeight="1">
      <c r="B12" s="9" t="s">
        <v>259</v>
      </c>
      <c r="C12" s="8">
        <v>10711250</v>
      </c>
      <c r="D12" s="8">
        <v>6543250</v>
      </c>
      <c r="E12" s="8">
        <v>3908000</v>
      </c>
      <c r="F12" s="8">
        <v>260000</v>
      </c>
    </row>
    <row r="13" spans="2:6" ht="35.1" customHeight="1">
      <c r="B13" s="9" t="s">
        <v>103</v>
      </c>
      <c r="C13" s="8">
        <v>21788425</v>
      </c>
      <c r="D13" s="8">
        <v>9293752</v>
      </c>
      <c r="E13" s="8">
        <v>0</v>
      </c>
      <c r="F13" s="8">
        <v>12494673</v>
      </c>
    </row>
    <row r="14" spans="2:6" ht="35.1" customHeight="1">
      <c r="B14" s="9" t="s">
        <v>104</v>
      </c>
      <c r="C14" s="8">
        <v>5535878</v>
      </c>
      <c r="D14" s="8">
        <v>3035878</v>
      </c>
      <c r="E14" s="8">
        <v>0</v>
      </c>
      <c r="F14" s="8">
        <v>2500000</v>
      </c>
    </row>
    <row r="15" spans="2:6" ht="35.1" customHeight="1">
      <c r="B15" s="9" t="s">
        <v>105</v>
      </c>
      <c r="C15" s="8">
        <v>1750602</v>
      </c>
      <c r="D15" s="8">
        <v>1350602</v>
      </c>
      <c r="E15" s="8">
        <v>0</v>
      </c>
      <c r="F15" s="8">
        <v>400000</v>
      </c>
    </row>
    <row r="16" spans="2:6" ht="35.1" customHeight="1">
      <c r="B16" s="9" t="s">
        <v>106</v>
      </c>
      <c r="C16" s="8">
        <v>14705921</v>
      </c>
      <c r="D16" s="8">
        <v>7764581</v>
      </c>
      <c r="E16" s="8">
        <v>6779340</v>
      </c>
      <c r="F16" s="8">
        <v>162000</v>
      </c>
    </row>
    <row r="17" spans="2:6" ht="35.1" customHeight="1">
      <c r="B17" s="9" t="s">
        <v>107</v>
      </c>
      <c r="C17" s="8">
        <v>17268428</v>
      </c>
      <c r="D17" s="8">
        <v>6626492</v>
      </c>
      <c r="E17" s="8">
        <v>8740986</v>
      </c>
      <c r="F17" s="8">
        <v>1900950</v>
      </c>
    </row>
    <row r="18" spans="2:6" ht="35.1" customHeight="1">
      <c r="B18" s="9" t="s">
        <v>108</v>
      </c>
      <c r="C18" s="8">
        <v>3116360</v>
      </c>
      <c r="D18" s="8">
        <v>3116360</v>
      </c>
      <c r="E18" s="8">
        <v>0</v>
      </c>
      <c r="F18" s="8">
        <v>0</v>
      </c>
    </row>
    <row r="19" spans="2:6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</row>
    <row r="20" spans="2:6" ht="35.1" customHeight="1">
      <c r="B20" s="9" t="s">
        <v>110</v>
      </c>
      <c r="C20" s="8">
        <v>107968982</v>
      </c>
      <c r="D20" s="8">
        <v>62748824</v>
      </c>
      <c r="E20" s="8">
        <v>10270579</v>
      </c>
      <c r="F20" s="8">
        <v>34949579</v>
      </c>
    </row>
    <row r="21" spans="2:6" ht="35.1" customHeight="1">
      <c r="B21" s="9" t="s">
        <v>111</v>
      </c>
      <c r="C21" s="8">
        <v>74383879</v>
      </c>
      <c r="D21" s="8">
        <v>30720675</v>
      </c>
      <c r="E21" s="8">
        <v>35851567</v>
      </c>
      <c r="F21" s="8">
        <v>7811637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E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3"/>
  <sheetViews>
    <sheetView showGridLines="0" zoomScale="60" zoomScaleNormal="60" workbookViewId="0" topLeftCell="A1">
      <selection activeCell="B69" sqref="B69"/>
    </sheetView>
  </sheetViews>
  <sheetFormatPr defaultColWidth="11.421875" defaultRowHeight="15"/>
  <cols>
    <col min="1" max="1" width="3.28125" style="0" customWidth="1"/>
    <col min="2" max="2" width="65.7109375" style="0" customWidth="1"/>
    <col min="3" max="7" width="40.7109375" style="0" customWidth="1"/>
  </cols>
  <sheetData>
    <row r="1" ht="120.6" customHeight="1"/>
    <row r="2" ht="24.95" customHeight="1">
      <c r="B2" s="6" t="s">
        <v>212</v>
      </c>
    </row>
    <row r="4" spans="2:7" ht="45" customHeight="1">
      <c r="B4" s="19" t="s">
        <v>113</v>
      </c>
      <c r="C4" s="19" t="s">
        <v>213</v>
      </c>
      <c r="D4" s="19"/>
      <c r="E4" s="19"/>
      <c r="F4" s="19"/>
      <c r="G4" s="19"/>
    </row>
    <row r="5" spans="2:7" ht="50.1" customHeight="1">
      <c r="B5" s="19"/>
      <c r="C5" s="7" t="s">
        <v>214</v>
      </c>
      <c r="D5" s="7" t="s">
        <v>215</v>
      </c>
      <c r="E5" s="7" t="s">
        <v>216</v>
      </c>
      <c r="F5" s="7" t="s">
        <v>260</v>
      </c>
      <c r="G5" s="7" t="s">
        <v>217</v>
      </c>
    </row>
    <row r="6" spans="2:7" ht="35.1" customHeight="1">
      <c r="B6" s="11" t="s">
        <v>59</v>
      </c>
      <c r="C6" s="12">
        <v>1549852809</v>
      </c>
      <c r="D6" s="12">
        <v>188313873</v>
      </c>
      <c r="E6" s="12">
        <v>5437958</v>
      </c>
      <c r="F6" s="12">
        <v>19307051</v>
      </c>
      <c r="G6" s="12">
        <v>45169554</v>
      </c>
    </row>
    <row r="7" spans="2:7" ht="35.1" customHeight="1">
      <c r="B7" s="9" t="s">
        <v>99</v>
      </c>
      <c r="C7" s="8">
        <v>727800833</v>
      </c>
      <c r="D7" s="8">
        <v>119476727</v>
      </c>
      <c r="E7" s="8">
        <v>2526027</v>
      </c>
      <c r="F7" s="8">
        <v>470820</v>
      </c>
      <c r="G7" s="8">
        <v>1733556</v>
      </c>
    </row>
    <row r="8" spans="2:7" ht="35.1" customHeight="1">
      <c r="B8" s="9" t="s">
        <v>100</v>
      </c>
      <c r="C8" s="8">
        <v>157873641</v>
      </c>
      <c r="D8" s="8">
        <v>3966066</v>
      </c>
      <c r="E8" s="8">
        <v>460160</v>
      </c>
      <c r="F8" s="8">
        <v>0</v>
      </c>
      <c r="G8" s="8">
        <v>331659</v>
      </c>
    </row>
    <row r="9" spans="2:7" ht="35.1" customHeight="1">
      <c r="B9" s="9" t="s">
        <v>251</v>
      </c>
      <c r="C9" s="8">
        <v>207967761</v>
      </c>
      <c r="D9" s="8">
        <v>16631211</v>
      </c>
      <c r="E9" s="8">
        <v>740000</v>
      </c>
      <c r="F9" s="8">
        <v>2328800</v>
      </c>
      <c r="G9" s="8">
        <v>907000</v>
      </c>
    </row>
    <row r="10" spans="2:7" ht="35.1" customHeight="1">
      <c r="B10" s="9" t="s">
        <v>101</v>
      </c>
      <c r="C10" s="8">
        <v>306807305</v>
      </c>
      <c r="D10" s="8">
        <v>40889293</v>
      </c>
      <c r="E10" s="8">
        <v>1170804</v>
      </c>
      <c r="F10" s="8">
        <v>0</v>
      </c>
      <c r="G10" s="8">
        <v>28865000</v>
      </c>
    </row>
    <row r="11" spans="2:7" ht="35.1" customHeight="1">
      <c r="B11" s="9" t="s">
        <v>102</v>
      </c>
      <c r="C11" s="8">
        <v>29574303</v>
      </c>
      <c r="D11" s="8">
        <v>2015121</v>
      </c>
      <c r="E11" s="8">
        <v>0</v>
      </c>
      <c r="F11" s="8">
        <v>0</v>
      </c>
      <c r="G11" s="8">
        <v>0</v>
      </c>
    </row>
    <row r="12" spans="2:7" ht="35.1" customHeight="1">
      <c r="B12" s="9" t="s">
        <v>259</v>
      </c>
      <c r="C12" s="8">
        <v>0</v>
      </c>
      <c r="D12" s="8">
        <v>0</v>
      </c>
      <c r="E12" s="8">
        <v>0</v>
      </c>
      <c r="F12" s="8">
        <v>6593250</v>
      </c>
      <c r="G12" s="8">
        <v>120000</v>
      </c>
    </row>
    <row r="13" spans="2:7" ht="35.1" customHeight="1">
      <c r="B13" s="9" t="s">
        <v>103</v>
      </c>
      <c r="C13" s="8">
        <v>9748797</v>
      </c>
      <c r="D13" s="8">
        <v>173488</v>
      </c>
      <c r="E13" s="8">
        <v>0</v>
      </c>
      <c r="F13" s="8">
        <v>0</v>
      </c>
      <c r="G13" s="8">
        <v>11866140</v>
      </c>
    </row>
    <row r="14" spans="2:7" ht="35.1" customHeight="1">
      <c r="B14" s="9" t="s">
        <v>104</v>
      </c>
      <c r="C14" s="8">
        <v>0</v>
      </c>
      <c r="D14" s="8">
        <v>0</v>
      </c>
      <c r="E14" s="8">
        <v>0</v>
      </c>
      <c r="F14" s="8">
        <v>2995878</v>
      </c>
      <c r="G14" s="8">
        <v>40000</v>
      </c>
    </row>
    <row r="15" spans="2:7" ht="35.1" customHeight="1">
      <c r="B15" s="9" t="s">
        <v>105</v>
      </c>
      <c r="C15" s="8">
        <v>1635602</v>
      </c>
      <c r="D15" s="8">
        <v>0</v>
      </c>
      <c r="E15" s="8">
        <v>0</v>
      </c>
      <c r="F15" s="8">
        <v>0</v>
      </c>
      <c r="G15" s="8">
        <v>115000</v>
      </c>
    </row>
    <row r="16" spans="2:7" ht="35.1" customHeight="1">
      <c r="B16" s="9" t="s">
        <v>106</v>
      </c>
      <c r="C16" s="8">
        <v>6136935</v>
      </c>
      <c r="D16" s="8">
        <v>0</v>
      </c>
      <c r="E16" s="8">
        <v>0</v>
      </c>
      <c r="F16" s="8">
        <v>1689646</v>
      </c>
      <c r="G16" s="8">
        <v>0</v>
      </c>
    </row>
    <row r="17" spans="2:7" ht="35.1" customHeight="1">
      <c r="B17" s="9" t="s">
        <v>107</v>
      </c>
      <c r="C17" s="8">
        <v>7019852</v>
      </c>
      <c r="D17" s="8">
        <v>329050</v>
      </c>
      <c r="E17" s="8">
        <v>0</v>
      </c>
      <c r="F17" s="8">
        <v>0</v>
      </c>
      <c r="G17" s="8">
        <v>26000</v>
      </c>
    </row>
    <row r="18" spans="2:7" ht="35.1" customHeight="1">
      <c r="B18" s="9" t="s">
        <v>108</v>
      </c>
      <c r="C18" s="8">
        <v>0</v>
      </c>
      <c r="D18" s="8">
        <v>0</v>
      </c>
      <c r="E18" s="8">
        <v>0</v>
      </c>
      <c r="F18" s="8">
        <v>3116360</v>
      </c>
      <c r="G18" s="8">
        <v>0</v>
      </c>
    </row>
    <row r="19" spans="2:7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2:7" ht="35.1" customHeight="1">
      <c r="B20" s="9" t="s">
        <v>110</v>
      </c>
      <c r="C20" s="8">
        <v>66441833</v>
      </c>
      <c r="D20" s="8">
        <v>3203865</v>
      </c>
      <c r="E20" s="8">
        <v>440967</v>
      </c>
      <c r="F20" s="8">
        <v>0</v>
      </c>
      <c r="G20" s="8">
        <v>420000</v>
      </c>
    </row>
    <row r="21" spans="2:7" ht="35.1" customHeight="1">
      <c r="B21" s="9" t="s">
        <v>111</v>
      </c>
      <c r="C21" s="8">
        <v>28845947</v>
      </c>
      <c r="D21" s="8">
        <v>1629052</v>
      </c>
      <c r="E21" s="8">
        <v>100000</v>
      </c>
      <c r="F21" s="8">
        <v>2112297</v>
      </c>
      <c r="G21" s="8">
        <v>745199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2">
    <mergeCell ref="B4:B5"/>
    <mergeCell ref="C4:G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3"/>
  <sheetViews>
    <sheetView showGridLines="0" zoomScale="60" zoomScaleNormal="60" workbookViewId="0" topLeftCell="A1">
      <selection activeCell="B86" sqref="B86"/>
    </sheetView>
  </sheetViews>
  <sheetFormatPr defaultColWidth="11.421875" defaultRowHeight="15"/>
  <cols>
    <col min="1" max="1" width="3.28125" style="0" customWidth="1"/>
    <col min="2" max="2" width="65.7109375" style="0" customWidth="1"/>
    <col min="3" max="10" width="45.7109375" style="0" customWidth="1"/>
  </cols>
  <sheetData>
    <row r="1" ht="120.6" customHeight="1"/>
    <row r="2" ht="24.95" customHeight="1">
      <c r="B2" s="6" t="s">
        <v>218</v>
      </c>
    </row>
    <row r="4" spans="2:10" ht="50.1" customHeight="1">
      <c r="B4" s="19" t="s">
        <v>113</v>
      </c>
      <c r="C4" s="19" t="s">
        <v>213</v>
      </c>
      <c r="D4" s="19"/>
      <c r="E4" s="19"/>
      <c r="F4" s="19"/>
      <c r="G4" s="19"/>
      <c r="H4" s="19"/>
      <c r="I4" s="19"/>
      <c r="J4" s="19"/>
    </row>
    <row r="5" spans="2:10" ht="60" customHeight="1">
      <c r="B5" s="19"/>
      <c r="C5" s="7" t="s">
        <v>219</v>
      </c>
      <c r="D5" s="7" t="s">
        <v>220</v>
      </c>
      <c r="E5" s="7" t="s">
        <v>221</v>
      </c>
      <c r="F5" s="7" t="s">
        <v>222</v>
      </c>
      <c r="G5" s="7" t="s">
        <v>223</v>
      </c>
      <c r="H5" s="7" t="s">
        <v>224</v>
      </c>
      <c r="I5" s="7" t="s">
        <v>225</v>
      </c>
      <c r="J5" s="7" t="s">
        <v>226</v>
      </c>
    </row>
    <row r="6" spans="2:10" ht="35.1" customHeight="1">
      <c r="B6" s="11" t="s">
        <v>59</v>
      </c>
      <c r="C6" s="12">
        <v>48256247</v>
      </c>
      <c r="D6" s="12">
        <v>79003846</v>
      </c>
      <c r="E6" s="12">
        <v>11641323</v>
      </c>
      <c r="F6" s="12">
        <v>1358355951</v>
      </c>
      <c r="G6" s="12">
        <v>13049095</v>
      </c>
      <c r="H6" s="12">
        <v>9142520</v>
      </c>
      <c r="I6" s="12">
        <v>1214301</v>
      </c>
      <c r="J6" s="12">
        <v>36158485</v>
      </c>
    </row>
    <row r="7" spans="2:10" ht="35.1" customHeight="1">
      <c r="B7" s="9" t="s">
        <v>99</v>
      </c>
      <c r="C7" s="8">
        <v>30361591</v>
      </c>
      <c r="D7" s="8">
        <v>40328556</v>
      </c>
      <c r="E7" s="8">
        <v>7859306</v>
      </c>
      <c r="F7" s="8">
        <v>166831414</v>
      </c>
      <c r="G7" s="8">
        <v>1802462</v>
      </c>
      <c r="H7" s="8">
        <v>1446511</v>
      </c>
      <c r="I7" s="8">
        <v>1214301</v>
      </c>
      <c r="J7" s="8">
        <v>6210613</v>
      </c>
    </row>
    <row r="8" spans="2:10" ht="35.1" customHeight="1">
      <c r="B8" s="9" t="s">
        <v>100</v>
      </c>
      <c r="C8" s="8">
        <v>5287169</v>
      </c>
      <c r="D8" s="8">
        <v>9537504</v>
      </c>
      <c r="E8" s="8">
        <v>895953</v>
      </c>
      <c r="F8" s="8">
        <v>193531145</v>
      </c>
      <c r="G8" s="8">
        <v>190000</v>
      </c>
      <c r="H8" s="8">
        <v>0</v>
      </c>
      <c r="I8" s="8">
        <v>0</v>
      </c>
      <c r="J8" s="8">
        <v>55000</v>
      </c>
    </row>
    <row r="9" spans="2:10" ht="35.1" customHeight="1">
      <c r="B9" s="9" t="s">
        <v>251</v>
      </c>
      <c r="C9" s="8">
        <v>6155518</v>
      </c>
      <c r="D9" s="8">
        <v>14755406</v>
      </c>
      <c r="E9" s="8">
        <v>1392939</v>
      </c>
      <c r="F9" s="8">
        <v>733618562</v>
      </c>
      <c r="G9" s="8">
        <v>800000</v>
      </c>
      <c r="H9" s="8">
        <v>600000</v>
      </c>
      <c r="I9" s="8">
        <v>0</v>
      </c>
      <c r="J9" s="8">
        <v>14179800</v>
      </c>
    </row>
    <row r="10" spans="2:10" ht="35.1" customHeight="1">
      <c r="B10" s="9" t="s">
        <v>101</v>
      </c>
      <c r="C10" s="8">
        <v>2615221</v>
      </c>
      <c r="D10" s="8">
        <v>6938955</v>
      </c>
      <c r="E10" s="8">
        <v>484536</v>
      </c>
      <c r="F10" s="8">
        <v>177855616</v>
      </c>
      <c r="G10" s="8">
        <v>766000</v>
      </c>
      <c r="H10" s="8">
        <v>3853720</v>
      </c>
      <c r="I10" s="8">
        <v>0</v>
      </c>
      <c r="J10" s="8">
        <v>482838</v>
      </c>
    </row>
    <row r="11" spans="2:10" ht="35.1" customHeight="1">
      <c r="B11" s="9" t="s">
        <v>102</v>
      </c>
      <c r="C11" s="8">
        <v>102250</v>
      </c>
      <c r="D11" s="8">
        <v>190000</v>
      </c>
      <c r="E11" s="8">
        <v>0</v>
      </c>
      <c r="F11" s="8">
        <v>23127293</v>
      </c>
      <c r="G11" s="8">
        <v>654733</v>
      </c>
      <c r="H11" s="8">
        <v>1002289</v>
      </c>
      <c r="I11" s="8">
        <v>0</v>
      </c>
      <c r="J11" s="8">
        <v>10000</v>
      </c>
    </row>
    <row r="12" spans="2:10" ht="35.1" customHeight="1">
      <c r="B12" s="9" t="s">
        <v>259</v>
      </c>
      <c r="C12" s="8">
        <v>0</v>
      </c>
      <c r="D12" s="8">
        <v>0</v>
      </c>
      <c r="E12" s="8">
        <v>0</v>
      </c>
      <c r="F12" s="8">
        <v>0</v>
      </c>
      <c r="G12" s="8">
        <v>3908000</v>
      </c>
      <c r="H12" s="8">
        <v>0</v>
      </c>
      <c r="I12" s="8">
        <v>0</v>
      </c>
      <c r="J12" s="8">
        <v>90000</v>
      </c>
    </row>
    <row r="13" spans="2:10" ht="35.1" customHeight="1">
      <c r="B13" s="9" t="s">
        <v>103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2:10" ht="35.1" customHeight="1">
      <c r="B14" s="9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2500000</v>
      </c>
      <c r="H14" s="8">
        <v>0</v>
      </c>
      <c r="I14" s="8">
        <v>0</v>
      </c>
      <c r="J14" s="8">
        <v>0</v>
      </c>
    </row>
    <row r="15" spans="2:10" ht="35.1" customHeight="1">
      <c r="B15" s="9" t="s">
        <v>105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2:10" ht="35.1" customHeight="1">
      <c r="B16" s="9" t="s">
        <v>106</v>
      </c>
      <c r="C16" s="8">
        <v>0</v>
      </c>
      <c r="D16" s="8">
        <v>1246440</v>
      </c>
      <c r="E16" s="8">
        <v>0</v>
      </c>
      <c r="F16" s="8">
        <v>170000</v>
      </c>
      <c r="G16" s="8">
        <v>0</v>
      </c>
      <c r="H16" s="8">
        <v>0</v>
      </c>
      <c r="I16" s="8">
        <v>0</v>
      </c>
      <c r="J16" s="8">
        <v>5462900</v>
      </c>
    </row>
    <row r="17" spans="2:10" ht="35.1" customHeight="1">
      <c r="B17" s="9" t="s">
        <v>107</v>
      </c>
      <c r="C17" s="8">
        <v>144290</v>
      </c>
      <c r="D17" s="8">
        <v>398250</v>
      </c>
      <c r="E17" s="8">
        <v>0</v>
      </c>
      <c r="F17" s="8">
        <v>9350986</v>
      </c>
      <c r="G17" s="8">
        <v>0</v>
      </c>
      <c r="H17" s="8">
        <v>0</v>
      </c>
      <c r="I17" s="8">
        <v>0</v>
      </c>
      <c r="J17" s="8">
        <v>0</v>
      </c>
    </row>
    <row r="18" spans="2:10" ht="35.1" customHeight="1">
      <c r="B18" s="9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2:10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2:10" ht="35.1" customHeight="1">
      <c r="B20" s="9" t="s">
        <v>110</v>
      </c>
      <c r="C20" s="8">
        <v>2863252</v>
      </c>
      <c r="D20" s="8">
        <v>4642237</v>
      </c>
      <c r="E20" s="8">
        <v>886710</v>
      </c>
      <c r="F20" s="8">
        <v>22111118</v>
      </c>
      <c r="G20" s="8">
        <v>169000</v>
      </c>
      <c r="H20" s="8">
        <v>2240000</v>
      </c>
      <c r="I20" s="8">
        <v>0</v>
      </c>
      <c r="J20" s="8">
        <v>4550000</v>
      </c>
    </row>
    <row r="21" spans="2:10" ht="35.1" customHeight="1">
      <c r="B21" s="9" t="s">
        <v>111</v>
      </c>
      <c r="C21" s="8">
        <v>726956</v>
      </c>
      <c r="D21" s="8">
        <v>966498</v>
      </c>
      <c r="E21" s="8">
        <v>121879</v>
      </c>
      <c r="F21" s="8">
        <v>31759817</v>
      </c>
      <c r="G21" s="8">
        <v>2258900</v>
      </c>
      <c r="H21" s="8">
        <v>0</v>
      </c>
      <c r="I21" s="8">
        <v>0</v>
      </c>
      <c r="J21" s="8">
        <v>5117334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2">
    <mergeCell ref="B4:B5"/>
    <mergeCell ref="C4:J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3"/>
  <sheetViews>
    <sheetView showGridLines="0" zoomScale="60" zoomScaleNormal="60" workbookViewId="0" topLeftCell="A1">
      <selection activeCell="B58" sqref="B58"/>
    </sheetView>
  </sheetViews>
  <sheetFormatPr defaultColWidth="11.421875" defaultRowHeight="15"/>
  <cols>
    <col min="1" max="1" width="3.28125" style="0" customWidth="1"/>
    <col min="2" max="2" width="50.7109375" style="0" customWidth="1"/>
    <col min="3" max="3" width="30.7109375" style="0" customWidth="1"/>
  </cols>
  <sheetData>
    <row r="1" ht="120.6" customHeight="1"/>
    <row r="2" ht="27" customHeight="1">
      <c r="B2" s="6" t="s">
        <v>227</v>
      </c>
    </row>
    <row r="4" spans="2:3" ht="35.1" customHeight="1">
      <c r="B4" s="7" t="s">
        <v>88</v>
      </c>
      <c r="C4" s="7" t="s">
        <v>52</v>
      </c>
    </row>
    <row r="5" spans="2:3" ht="30" customHeight="1">
      <c r="B5" s="11" t="s">
        <v>59</v>
      </c>
      <c r="C5" s="12">
        <v>27</v>
      </c>
    </row>
    <row r="6" spans="2:3" ht="35.1" customHeight="1">
      <c r="B6" s="9" t="s">
        <v>64</v>
      </c>
      <c r="C6" s="8">
        <v>32</v>
      </c>
    </row>
    <row r="7" spans="2:3" ht="35.1" customHeight="1">
      <c r="B7" s="9" t="s">
        <v>65</v>
      </c>
      <c r="C7" s="8">
        <v>21</v>
      </c>
    </row>
    <row r="8" spans="2:3" ht="35.1" customHeight="1">
      <c r="B8" s="9" t="s">
        <v>66</v>
      </c>
      <c r="C8" s="8">
        <v>23</v>
      </c>
    </row>
    <row r="9" spans="2:3" ht="35.1" customHeight="1">
      <c r="B9" s="9" t="s">
        <v>67</v>
      </c>
      <c r="C9" s="8">
        <v>24</v>
      </c>
    </row>
    <row r="10" spans="2:3" ht="35.1" customHeight="1">
      <c r="B10" s="9" t="s">
        <v>68</v>
      </c>
      <c r="C10" s="8">
        <v>10</v>
      </c>
    </row>
    <row r="11" spans="2:3" ht="35.1" customHeight="1">
      <c r="B11" s="9" t="s">
        <v>69</v>
      </c>
      <c r="C11" s="8">
        <v>35</v>
      </c>
    </row>
    <row r="12" spans="2:3" ht="35.1" customHeight="1">
      <c r="B12" s="9" t="s">
        <v>70</v>
      </c>
      <c r="C12" s="8">
        <v>27</v>
      </c>
    </row>
    <row r="13" spans="2:3" ht="35.1" customHeight="1">
      <c r="B13" s="9" t="s">
        <v>71</v>
      </c>
      <c r="C13" s="8">
        <v>3</v>
      </c>
    </row>
    <row r="14" spans="2:3" ht="35.1" customHeight="1">
      <c r="B14" s="9" t="s">
        <v>72</v>
      </c>
      <c r="C14" s="8">
        <v>20</v>
      </c>
    </row>
    <row r="15" spans="2:3" ht="35.1" customHeight="1">
      <c r="B15" s="9" t="s">
        <v>73</v>
      </c>
      <c r="C15" s="8">
        <v>38</v>
      </c>
    </row>
    <row r="16" spans="2:3" ht="35.1" customHeight="1">
      <c r="B16" s="9" t="s">
        <v>74</v>
      </c>
      <c r="C16" s="8">
        <v>49</v>
      </c>
    </row>
    <row r="17" spans="2:3" ht="35.1" customHeight="1">
      <c r="B17" s="9" t="s">
        <v>75</v>
      </c>
      <c r="C17" s="8">
        <v>7</v>
      </c>
    </row>
    <row r="18" spans="2:3" ht="35.1" customHeight="1">
      <c r="B18" s="9" t="s">
        <v>76</v>
      </c>
      <c r="C18" s="8">
        <v>19</v>
      </c>
    </row>
    <row r="19" spans="2:3" ht="35.1" customHeight="1">
      <c r="B19" s="9" t="s">
        <v>77</v>
      </c>
      <c r="C19" s="8">
        <v>26</v>
      </c>
    </row>
    <row r="20" spans="2:3" ht="35.1" customHeight="1">
      <c r="B20" s="9" t="s">
        <v>78</v>
      </c>
      <c r="C20" s="8">
        <v>13</v>
      </c>
    </row>
    <row r="21" spans="2:3" ht="35.1" customHeight="1">
      <c r="B21" s="9" t="s">
        <v>79</v>
      </c>
      <c r="C21" s="8">
        <v>27</v>
      </c>
    </row>
    <row r="22" spans="2:3" ht="35.1" customHeight="1">
      <c r="B22" s="9" t="s">
        <v>80</v>
      </c>
      <c r="C22" s="8">
        <v>42</v>
      </c>
    </row>
    <row r="23" spans="2:3" ht="35.1" customHeight="1">
      <c r="B23" s="9" t="s">
        <v>81</v>
      </c>
      <c r="C23" s="8">
        <v>41</v>
      </c>
    </row>
    <row r="24" spans="2:3" ht="35.1" customHeight="1">
      <c r="B24" s="9" t="s">
        <v>82</v>
      </c>
      <c r="C24" s="8">
        <v>63</v>
      </c>
    </row>
    <row r="25" spans="2:3" ht="35.1" customHeight="1">
      <c r="B25" s="9" t="s">
        <v>83</v>
      </c>
      <c r="C25" s="8">
        <v>67</v>
      </c>
    </row>
    <row r="26" spans="2:3" ht="35.1" customHeight="1">
      <c r="B26" s="9" t="s">
        <v>84</v>
      </c>
      <c r="C26" s="8">
        <v>25</v>
      </c>
    </row>
    <row r="27" spans="2:3" ht="35.1" customHeight="1">
      <c r="B27" s="9" t="s">
        <v>85</v>
      </c>
      <c r="C27" s="8">
        <v>9</v>
      </c>
    </row>
    <row r="28" spans="2:3" ht="35.1" customHeight="1">
      <c r="B28" s="9" t="s">
        <v>86</v>
      </c>
      <c r="C28" s="8">
        <v>36</v>
      </c>
    </row>
    <row r="29" spans="2:3" ht="35.1" customHeight="1">
      <c r="B29" s="9" t="s">
        <v>87</v>
      </c>
      <c r="C29" s="8">
        <v>16</v>
      </c>
    </row>
    <row r="30" ht="15">
      <c r="B30" s="10"/>
    </row>
    <row r="31" ht="15">
      <c r="B31" s="10"/>
    </row>
    <row r="32" ht="15">
      <c r="B32" s="14" t="s">
        <v>239</v>
      </c>
    </row>
    <row r="33" ht="15">
      <c r="B33" s="10" t="s">
        <v>228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3"/>
  <sheetViews>
    <sheetView showGridLines="0" zoomScale="60" zoomScaleNormal="60" workbookViewId="0" topLeftCell="A1">
      <selection activeCell="C86" sqref="C86"/>
    </sheetView>
  </sheetViews>
  <sheetFormatPr defaultColWidth="11.421875" defaultRowHeight="15"/>
  <cols>
    <col min="1" max="1" width="3.28125" style="0" customWidth="1"/>
    <col min="2" max="2" width="35.7109375" style="0" customWidth="1"/>
    <col min="3" max="8" width="30.7109375" style="0" customWidth="1"/>
  </cols>
  <sheetData>
    <row r="1" ht="120.6" customHeight="1"/>
    <row r="2" ht="24.95" customHeight="1">
      <c r="B2" s="6" t="s">
        <v>58</v>
      </c>
    </row>
    <row r="4" spans="2:8" ht="65.1" customHeight="1">
      <c r="B4" s="7" t="s">
        <v>88</v>
      </c>
      <c r="C4" s="7" t="s">
        <v>53</v>
      </c>
      <c r="D4" s="7" t="s">
        <v>54</v>
      </c>
      <c r="E4" s="7" t="s">
        <v>55</v>
      </c>
      <c r="F4" s="7" t="s">
        <v>61</v>
      </c>
      <c r="G4" s="7" t="s">
        <v>62</v>
      </c>
      <c r="H4" s="7" t="s">
        <v>63</v>
      </c>
    </row>
    <row r="5" spans="2:8" ht="35.1" customHeight="1">
      <c r="B5" s="11" t="s">
        <v>59</v>
      </c>
      <c r="C5" s="12">
        <v>26267</v>
      </c>
      <c r="D5" s="12">
        <v>41426</v>
      </c>
      <c r="E5" s="12">
        <v>48006</v>
      </c>
      <c r="F5" s="12">
        <v>19565153</v>
      </c>
      <c r="G5" s="12">
        <v>9482775.2</v>
      </c>
      <c r="H5" s="12">
        <v>3364903013</v>
      </c>
    </row>
    <row r="6" spans="2:8" ht="35.1" customHeight="1">
      <c r="B6" s="9" t="s">
        <v>64</v>
      </c>
      <c r="C6" s="8">
        <v>1325</v>
      </c>
      <c r="D6" s="8">
        <v>1975</v>
      </c>
      <c r="E6" s="8">
        <v>2939</v>
      </c>
      <c r="F6" s="8">
        <v>1111124</v>
      </c>
      <c r="G6" s="8">
        <v>573947</v>
      </c>
      <c r="H6" s="8">
        <v>210904182</v>
      </c>
    </row>
    <row r="7" spans="2:8" ht="35.1" customHeight="1">
      <c r="B7" s="9" t="s">
        <v>65</v>
      </c>
      <c r="C7" s="8">
        <v>300</v>
      </c>
      <c r="D7" s="8">
        <v>332</v>
      </c>
      <c r="E7" s="8">
        <v>449</v>
      </c>
      <c r="F7" s="8">
        <v>179038</v>
      </c>
      <c r="G7" s="8">
        <v>71739</v>
      </c>
      <c r="H7" s="8">
        <v>30547535</v>
      </c>
    </row>
    <row r="8" spans="2:8" ht="35.1" customHeight="1">
      <c r="B8" s="9" t="s">
        <v>66</v>
      </c>
      <c r="C8" s="8">
        <v>584</v>
      </c>
      <c r="D8" s="8">
        <v>593</v>
      </c>
      <c r="E8" s="8">
        <v>675</v>
      </c>
      <c r="F8" s="8">
        <v>364970</v>
      </c>
      <c r="G8" s="8">
        <v>152164</v>
      </c>
      <c r="H8" s="8">
        <v>43136851</v>
      </c>
    </row>
    <row r="9" spans="2:8" ht="35.1" customHeight="1">
      <c r="B9" s="9" t="s">
        <v>67</v>
      </c>
      <c r="C9" s="8">
        <v>358</v>
      </c>
      <c r="D9" s="8">
        <v>370</v>
      </c>
      <c r="E9" s="8">
        <v>459</v>
      </c>
      <c r="F9" s="8">
        <v>236963</v>
      </c>
      <c r="G9" s="8">
        <v>71936</v>
      </c>
      <c r="H9" s="8">
        <v>18770187</v>
      </c>
    </row>
    <row r="10" spans="2:8" ht="35.1" customHeight="1">
      <c r="B10" s="9" t="s">
        <v>68</v>
      </c>
      <c r="C10" s="8">
        <v>391</v>
      </c>
      <c r="D10" s="8">
        <v>406</v>
      </c>
      <c r="E10" s="8">
        <v>493</v>
      </c>
      <c r="F10" s="8">
        <v>228043</v>
      </c>
      <c r="G10" s="8">
        <v>102006</v>
      </c>
      <c r="H10" s="8">
        <v>29285466</v>
      </c>
    </row>
    <row r="11" spans="2:8" ht="35.1" customHeight="1">
      <c r="B11" s="9" t="s">
        <v>69</v>
      </c>
      <c r="C11" s="8">
        <v>884</v>
      </c>
      <c r="D11" s="8">
        <v>1013</v>
      </c>
      <c r="E11" s="8">
        <v>1836</v>
      </c>
      <c r="F11" s="8">
        <v>372947</v>
      </c>
      <c r="G11" s="8">
        <v>292622</v>
      </c>
      <c r="H11" s="8">
        <v>83249394</v>
      </c>
    </row>
    <row r="12" spans="2:8" ht="35.1" customHeight="1">
      <c r="B12" s="9" t="s">
        <v>70</v>
      </c>
      <c r="C12" s="8">
        <v>1283</v>
      </c>
      <c r="D12" s="8">
        <v>1310</v>
      </c>
      <c r="E12" s="8">
        <v>2014</v>
      </c>
      <c r="F12" s="8">
        <v>504176</v>
      </c>
      <c r="G12" s="8">
        <v>349341</v>
      </c>
      <c r="H12" s="8">
        <v>99983055</v>
      </c>
    </row>
    <row r="13" spans="2:8" ht="35.1" customHeight="1">
      <c r="B13" s="9" t="s">
        <v>71</v>
      </c>
      <c r="C13" s="8">
        <v>147</v>
      </c>
      <c r="D13" s="8">
        <v>157</v>
      </c>
      <c r="E13" s="8">
        <v>178</v>
      </c>
      <c r="F13" s="8">
        <v>51031</v>
      </c>
      <c r="G13" s="8">
        <v>37130</v>
      </c>
      <c r="H13" s="8">
        <v>12048537</v>
      </c>
    </row>
    <row r="14" spans="2:8" ht="35.1" customHeight="1">
      <c r="B14" s="9" t="s">
        <v>72</v>
      </c>
      <c r="C14" s="8">
        <v>7808</v>
      </c>
      <c r="D14" s="8">
        <v>8047</v>
      </c>
      <c r="E14" s="8">
        <v>9011</v>
      </c>
      <c r="F14" s="8">
        <v>3542919</v>
      </c>
      <c r="G14" s="8">
        <v>1804766.2</v>
      </c>
      <c r="H14" s="8">
        <v>661622111</v>
      </c>
    </row>
    <row r="15" spans="2:8" ht="35.1" customHeight="1">
      <c r="B15" s="9" t="s">
        <v>73</v>
      </c>
      <c r="C15" s="8">
        <v>1129</v>
      </c>
      <c r="D15" s="8">
        <v>1518</v>
      </c>
      <c r="E15" s="8">
        <v>1855</v>
      </c>
      <c r="F15" s="8">
        <v>674016</v>
      </c>
      <c r="G15" s="8">
        <v>282584</v>
      </c>
      <c r="H15" s="8">
        <v>84862083</v>
      </c>
    </row>
    <row r="16" spans="2:8" ht="35.1" customHeight="1">
      <c r="B16" s="9" t="s">
        <v>74</v>
      </c>
      <c r="C16" s="8">
        <v>1737</v>
      </c>
      <c r="D16" s="8">
        <v>2230</v>
      </c>
      <c r="E16" s="8">
        <v>2593</v>
      </c>
      <c r="F16" s="8">
        <v>975916</v>
      </c>
      <c r="G16" s="8">
        <v>477130</v>
      </c>
      <c r="H16" s="8">
        <v>140573059</v>
      </c>
    </row>
    <row r="17" spans="2:8" ht="35.1" customHeight="1">
      <c r="B17" s="9" t="s">
        <v>75</v>
      </c>
      <c r="C17" s="8">
        <v>586</v>
      </c>
      <c r="D17" s="8">
        <v>608</v>
      </c>
      <c r="E17" s="8">
        <v>697</v>
      </c>
      <c r="F17" s="8">
        <v>356415</v>
      </c>
      <c r="G17" s="8">
        <v>144280</v>
      </c>
      <c r="H17" s="8">
        <v>33522993</v>
      </c>
    </row>
    <row r="18" spans="2:8" ht="35.1" customHeight="1">
      <c r="B18" s="9" t="s">
        <v>76</v>
      </c>
      <c r="C18" s="8">
        <v>1889</v>
      </c>
      <c r="D18" s="8">
        <v>2616</v>
      </c>
      <c r="E18" s="8">
        <v>3081</v>
      </c>
      <c r="F18" s="8">
        <v>2042954</v>
      </c>
      <c r="G18" s="8">
        <v>486509</v>
      </c>
      <c r="H18" s="8">
        <v>161064973</v>
      </c>
    </row>
    <row r="19" spans="2:8" ht="35.1" customHeight="1">
      <c r="B19" s="9" t="s">
        <v>77</v>
      </c>
      <c r="C19" s="8">
        <v>418</v>
      </c>
      <c r="D19" s="8">
        <v>432</v>
      </c>
      <c r="E19" s="8">
        <v>541</v>
      </c>
      <c r="F19" s="8">
        <v>364084</v>
      </c>
      <c r="G19" s="8">
        <v>106559</v>
      </c>
      <c r="H19" s="8">
        <v>29972777</v>
      </c>
    </row>
    <row r="20" spans="2:8" ht="35.1" customHeight="1">
      <c r="B20" s="9" t="s">
        <v>78</v>
      </c>
      <c r="C20" s="8">
        <v>146</v>
      </c>
      <c r="D20" s="8">
        <v>159</v>
      </c>
      <c r="E20" s="8">
        <v>184</v>
      </c>
      <c r="F20" s="8">
        <v>96091</v>
      </c>
      <c r="G20" s="8">
        <v>37426</v>
      </c>
      <c r="H20" s="8">
        <v>11617754</v>
      </c>
    </row>
    <row r="21" spans="2:8" ht="35.1" customHeight="1">
      <c r="B21" s="9" t="s">
        <v>79</v>
      </c>
      <c r="C21" s="8">
        <v>231</v>
      </c>
      <c r="D21" s="8">
        <v>254</v>
      </c>
      <c r="E21" s="8">
        <v>324</v>
      </c>
      <c r="F21" s="8">
        <v>121250</v>
      </c>
      <c r="G21" s="8">
        <v>52481</v>
      </c>
      <c r="H21" s="8">
        <v>16326845</v>
      </c>
    </row>
    <row r="22" spans="2:8" ht="35.1" customHeight="1">
      <c r="B22" s="9" t="s">
        <v>80</v>
      </c>
      <c r="C22" s="8">
        <v>2711</v>
      </c>
      <c r="D22" s="8">
        <v>14280</v>
      </c>
      <c r="E22" s="8">
        <v>14036</v>
      </c>
      <c r="F22" s="8">
        <v>4270579</v>
      </c>
      <c r="G22" s="8">
        <v>3050614</v>
      </c>
      <c r="H22" s="8">
        <v>1273904380</v>
      </c>
    </row>
    <row r="23" spans="2:8" ht="35.1" customHeight="1">
      <c r="B23" s="9" t="s">
        <v>81</v>
      </c>
      <c r="C23" s="8">
        <v>1552</v>
      </c>
      <c r="D23" s="8">
        <v>1867</v>
      </c>
      <c r="E23" s="8">
        <v>2486</v>
      </c>
      <c r="F23" s="8">
        <v>1555524</v>
      </c>
      <c r="G23" s="8">
        <v>552713</v>
      </c>
      <c r="H23" s="8">
        <v>172430017</v>
      </c>
    </row>
    <row r="24" spans="2:8" ht="35.1" customHeight="1">
      <c r="B24" s="9" t="s">
        <v>82</v>
      </c>
      <c r="C24" s="8">
        <v>491</v>
      </c>
      <c r="D24" s="8">
        <v>508</v>
      </c>
      <c r="E24" s="8">
        <v>793</v>
      </c>
      <c r="F24" s="8">
        <v>294237</v>
      </c>
      <c r="G24" s="8">
        <v>135985</v>
      </c>
      <c r="H24" s="8">
        <v>38028897</v>
      </c>
    </row>
    <row r="25" spans="2:8" ht="35.1" customHeight="1">
      <c r="B25" s="9" t="s">
        <v>83</v>
      </c>
      <c r="C25" s="8">
        <v>169</v>
      </c>
      <c r="D25" s="8">
        <v>170</v>
      </c>
      <c r="E25" s="8">
        <v>231</v>
      </c>
      <c r="F25" s="8">
        <v>125289</v>
      </c>
      <c r="G25" s="8">
        <v>28401</v>
      </c>
      <c r="H25" s="8">
        <v>18232773</v>
      </c>
    </row>
    <row r="26" spans="2:8" ht="35.1" customHeight="1">
      <c r="B26" s="9" t="s">
        <v>84</v>
      </c>
      <c r="C26" s="8">
        <v>331</v>
      </c>
      <c r="D26" s="8">
        <v>349</v>
      </c>
      <c r="E26" s="8">
        <v>600</v>
      </c>
      <c r="F26" s="8">
        <v>241774</v>
      </c>
      <c r="G26" s="8">
        <v>86931</v>
      </c>
      <c r="H26" s="8">
        <v>22178964</v>
      </c>
    </row>
    <row r="27" spans="2:8" ht="35.1" customHeight="1">
      <c r="B27" s="9" t="s">
        <v>85</v>
      </c>
      <c r="C27" s="8">
        <v>129</v>
      </c>
      <c r="D27" s="8">
        <v>136</v>
      </c>
      <c r="E27" s="8">
        <v>152</v>
      </c>
      <c r="F27" s="8">
        <v>79074</v>
      </c>
      <c r="G27" s="8">
        <v>43299</v>
      </c>
      <c r="H27" s="8">
        <v>14187693</v>
      </c>
    </row>
    <row r="28" spans="2:8" ht="35.1" customHeight="1">
      <c r="B28" s="9" t="s">
        <v>86</v>
      </c>
      <c r="C28" s="8">
        <v>1123</v>
      </c>
      <c r="D28" s="8">
        <v>1512</v>
      </c>
      <c r="E28" s="8">
        <v>1727</v>
      </c>
      <c r="F28" s="8">
        <v>1373326</v>
      </c>
      <c r="G28" s="8">
        <v>434978</v>
      </c>
      <c r="H28" s="8">
        <v>119683522</v>
      </c>
    </row>
    <row r="29" spans="2:8" ht="35.1" customHeight="1">
      <c r="B29" s="9" t="s">
        <v>87</v>
      </c>
      <c r="C29" s="8">
        <v>545</v>
      </c>
      <c r="D29" s="8">
        <v>584</v>
      </c>
      <c r="E29" s="8">
        <v>652</v>
      </c>
      <c r="F29" s="8">
        <v>403413</v>
      </c>
      <c r="G29" s="8">
        <v>107234</v>
      </c>
      <c r="H29" s="8">
        <v>38768965</v>
      </c>
    </row>
    <row r="31" ht="15">
      <c r="B31" s="10"/>
    </row>
    <row r="32" ht="15">
      <c r="B32" s="14" t="s">
        <v>239</v>
      </c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3"/>
  <sheetViews>
    <sheetView showGridLines="0" zoomScale="60" zoomScaleNormal="60" workbookViewId="0" topLeftCell="A1">
      <selection activeCell="B63" sqref="B63"/>
    </sheetView>
  </sheetViews>
  <sheetFormatPr defaultColWidth="11.421875" defaultRowHeight="15"/>
  <cols>
    <col min="1" max="1" width="3.28125" style="0" customWidth="1"/>
    <col min="2" max="2" width="50.7109375" style="0" customWidth="1"/>
    <col min="3" max="3" width="30.7109375" style="0" customWidth="1"/>
  </cols>
  <sheetData>
    <row r="1" ht="120.6" customHeight="1"/>
    <row r="2" ht="24.95" customHeight="1">
      <c r="B2" s="6" t="s">
        <v>229</v>
      </c>
    </row>
    <row r="4" spans="2:3" ht="35.1" customHeight="1">
      <c r="B4" s="7" t="s">
        <v>88</v>
      </c>
      <c r="C4" s="7" t="s">
        <v>52</v>
      </c>
    </row>
    <row r="5" spans="2:3" ht="35.1" customHeight="1">
      <c r="B5" s="11" t="s">
        <v>59</v>
      </c>
      <c r="C5" s="12">
        <v>147</v>
      </c>
    </row>
    <row r="6" spans="2:3" ht="35.1" customHeight="1">
      <c r="B6" s="9" t="s">
        <v>64</v>
      </c>
      <c r="C6" s="8">
        <v>203</v>
      </c>
    </row>
    <row r="7" spans="2:3" ht="35.1" customHeight="1">
      <c r="B7" s="9" t="s">
        <v>65</v>
      </c>
      <c r="C7" s="8">
        <v>147</v>
      </c>
    </row>
    <row r="8" spans="2:3" ht="35.1" customHeight="1">
      <c r="B8" s="9" t="s">
        <v>66</v>
      </c>
      <c r="C8" s="8">
        <v>195</v>
      </c>
    </row>
    <row r="9" spans="2:3" ht="35.1" customHeight="1">
      <c r="B9" s="9" t="s">
        <v>67</v>
      </c>
      <c r="C9" s="8">
        <v>136</v>
      </c>
    </row>
    <row r="10" spans="2:3" ht="35.1" customHeight="1">
      <c r="B10" s="9" t="s">
        <v>68</v>
      </c>
      <c r="C10" s="8">
        <v>166</v>
      </c>
    </row>
    <row r="11" spans="2:3" ht="35.1" customHeight="1">
      <c r="B11" s="9" t="s">
        <v>69</v>
      </c>
      <c r="C11" s="8">
        <v>189</v>
      </c>
    </row>
    <row r="12" spans="2:3" ht="35.1" customHeight="1">
      <c r="B12" s="9" t="s">
        <v>70</v>
      </c>
      <c r="C12" s="8">
        <v>160</v>
      </c>
    </row>
    <row r="13" spans="2:3" ht="35.1" customHeight="1">
      <c r="B13" s="9" t="s">
        <v>71</v>
      </c>
      <c r="C13" s="8">
        <v>143</v>
      </c>
    </row>
    <row r="14" spans="2:3" ht="35.1" customHeight="1">
      <c r="B14" s="9" t="s">
        <v>72</v>
      </c>
      <c r="C14" s="8">
        <v>117</v>
      </c>
    </row>
    <row r="15" spans="2:3" ht="35.1" customHeight="1">
      <c r="B15" s="9" t="s">
        <v>73</v>
      </c>
      <c r="C15" s="8">
        <v>150</v>
      </c>
    </row>
    <row r="16" spans="2:3" ht="35.1" customHeight="1">
      <c r="B16" s="9" t="s">
        <v>74</v>
      </c>
      <c r="C16" s="8">
        <v>185</v>
      </c>
    </row>
    <row r="17" spans="2:3" ht="35.1" customHeight="1">
      <c r="B17" s="9" t="s">
        <v>75</v>
      </c>
      <c r="C17" s="8">
        <v>150</v>
      </c>
    </row>
    <row r="18" spans="2:3" ht="35.1" customHeight="1">
      <c r="B18" s="9" t="s">
        <v>76</v>
      </c>
      <c r="C18" s="8">
        <v>141</v>
      </c>
    </row>
    <row r="19" spans="2:3" ht="35.1" customHeight="1">
      <c r="B19" s="9" t="s">
        <v>77</v>
      </c>
      <c r="C19" s="8">
        <v>163</v>
      </c>
    </row>
    <row r="20" spans="2:3" ht="35.1" customHeight="1">
      <c r="B20" s="9" t="s">
        <v>78</v>
      </c>
      <c r="C20" s="8">
        <v>161</v>
      </c>
    </row>
    <row r="21" spans="2:3" ht="35.1" customHeight="1">
      <c r="B21" s="9" t="s">
        <v>79</v>
      </c>
      <c r="C21" s="8">
        <v>151</v>
      </c>
    </row>
    <row r="22" spans="2:3" ht="35.1" customHeight="1">
      <c r="B22" s="9" t="s">
        <v>80</v>
      </c>
      <c r="C22" s="8">
        <v>158</v>
      </c>
    </row>
    <row r="23" spans="2:3" ht="35.1" customHeight="1">
      <c r="B23" s="9" t="s">
        <v>81</v>
      </c>
      <c r="C23" s="8">
        <v>177</v>
      </c>
    </row>
    <row r="24" spans="2:3" ht="35.1" customHeight="1">
      <c r="B24" s="9" t="s">
        <v>82</v>
      </c>
      <c r="C24" s="8">
        <v>157</v>
      </c>
    </row>
    <row r="25" spans="2:3" ht="35.1" customHeight="1">
      <c r="B25" s="9" t="s">
        <v>83</v>
      </c>
      <c r="C25" s="8">
        <v>128</v>
      </c>
    </row>
    <row r="26" spans="2:3" ht="35.1" customHeight="1">
      <c r="B26" s="9" t="s">
        <v>84</v>
      </c>
      <c r="C26" s="8">
        <v>139</v>
      </c>
    </row>
    <row r="27" spans="2:3" ht="35.1" customHeight="1">
      <c r="B27" s="9" t="s">
        <v>85</v>
      </c>
      <c r="C27" s="8">
        <v>139</v>
      </c>
    </row>
    <row r="28" spans="2:3" ht="35.1" customHeight="1">
      <c r="B28" s="9" t="s">
        <v>86</v>
      </c>
      <c r="C28" s="8">
        <v>149</v>
      </c>
    </row>
    <row r="29" spans="2:3" ht="35.1" customHeight="1">
      <c r="B29" s="9" t="s">
        <v>87</v>
      </c>
      <c r="C29" s="8">
        <v>130</v>
      </c>
    </row>
    <row r="30" ht="15">
      <c r="B30" s="10"/>
    </row>
    <row r="31" ht="15">
      <c r="B31" s="10"/>
    </row>
    <row r="32" ht="15">
      <c r="B32" s="14" t="s">
        <v>239</v>
      </c>
    </row>
    <row r="33" ht="15">
      <c r="B33" s="10" t="s">
        <v>228</v>
      </c>
    </row>
    <row r="34" ht="15">
      <c r="B34" s="10" t="s">
        <v>230</v>
      </c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printOptions/>
  <pageMargins left="0.7" right="0.7" top="0.75" bottom="0.75" header="0.3" footer="0.3"/>
  <pageSetup horizontalDpi="300" verticalDpi="300" orientation="portrait" paperSize="9"/>
  <ignoredErrors>
    <ignoredError sqref="C4" numberStoredAsText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13"/>
  <sheetViews>
    <sheetView showGridLines="0" zoomScale="60" zoomScaleNormal="60" workbookViewId="0" topLeftCell="A1">
      <selection activeCell="B61" sqref="B61"/>
    </sheetView>
  </sheetViews>
  <sheetFormatPr defaultColWidth="11.421875" defaultRowHeight="15"/>
  <cols>
    <col min="1" max="1" width="3.28125" style="0" customWidth="1"/>
    <col min="2" max="2" width="80.7109375" style="0" customWidth="1"/>
    <col min="3" max="3" width="15.7109375" style="0" customWidth="1"/>
    <col min="4" max="27" width="25.7109375" style="0" customWidth="1"/>
  </cols>
  <sheetData>
    <row r="1" ht="120.6" customHeight="1"/>
    <row r="2" ht="24.95" customHeight="1">
      <c r="B2" s="6" t="s">
        <v>231</v>
      </c>
    </row>
    <row r="5" spans="2:27" ht="45" customHeight="1">
      <c r="B5" s="19" t="s">
        <v>113</v>
      </c>
      <c r="C5" s="19" t="s">
        <v>196</v>
      </c>
      <c r="D5" s="19" t="s">
        <v>88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27" ht="45" customHeight="1">
      <c r="B6" s="19" t="s">
        <v>60</v>
      </c>
      <c r="C6" s="19" t="s">
        <v>196</v>
      </c>
      <c r="D6" s="7" t="s">
        <v>64</v>
      </c>
      <c r="E6" s="7" t="s">
        <v>65</v>
      </c>
      <c r="F6" s="7" t="s">
        <v>66</v>
      </c>
      <c r="G6" s="7" t="s">
        <v>67</v>
      </c>
      <c r="H6" s="7" t="s">
        <v>68</v>
      </c>
      <c r="I6" s="7" t="s">
        <v>69</v>
      </c>
      <c r="J6" s="7" t="s">
        <v>70</v>
      </c>
      <c r="K6" s="7" t="s">
        <v>71</v>
      </c>
      <c r="L6" s="7" t="s">
        <v>72</v>
      </c>
      <c r="M6" s="7" t="s">
        <v>73</v>
      </c>
      <c r="N6" s="7" t="s">
        <v>74</v>
      </c>
      <c r="O6" s="7" t="s">
        <v>75</v>
      </c>
      <c r="P6" s="7" t="s">
        <v>76</v>
      </c>
      <c r="Q6" s="7" t="s">
        <v>77</v>
      </c>
      <c r="R6" s="7" t="s">
        <v>78</v>
      </c>
      <c r="S6" s="7" t="s">
        <v>79</v>
      </c>
      <c r="T6" s="7" t="s">
        <v>80</v>
      </c>
      <c r="U6" s="7" t="s">
        <v>81</v>
      </c>
      <c r="V6" s="7" t="s">
        <v>82</v>
      </c>
      <c r="W6" s="7" t="s">
        <v>83</v>
      </c>
      <c r="X6" s="7" t="s">
        <v>84</v>
      </c>
      <c r="Y6" s="7" t="s">
        <v>85</v>
      </c>
      <c r="Z6" s="7" t="s">
        <v>86</v>
      </c>
      <c r="AA6" s="7" t="s">
        <v>87</v>
      </c>
    </row>
    <row r="7" spans="2:27" ht="35.1" customHeight="1">
      <c r="B7" s="9" t="s">
        <v>232</v>
      </c>
      <c r="C7" s="8">
        <v>347</v>
      </c>
      <c r="D7" s="8">
        <v>311</v>
      </c>
      <c r="E7" s="8">
        <v>269</v>
      </c>
      <c r="F7" s="8">
        <v>283</v>
      </c>
      <c r="G7" s="8">
        <v>272</v>
      </c>
      <c r="H7" s="8">
        <v>267</v>
      </c>
      <c r="I7" s="8">
        <v>277</v>
      </c>
      <c r="J7" s="8">
        <v>280</v>
      </c>
      <c r="K7" s="8">
        <v>274</v>
      </c>
      <c r="L7" s="8">
        <v>356</v>
      </c>
      <c r="M7" s="8">
        <v>292</v>
      </c>
      <c r="N7" s="8">
        <v>297</v>
      </c>
      <c r="O7" s="8">
        <v>244</v>
      </c>
      <c r="P7" s="8">
        <v>393</v>
      </c>
      <c r="Q7" s="8">
        <v>249</v>
      </c>
      <c r="R7" s="8">
        <v>271</v>
      </c>
      <c r="S7" s="8">
        <v>269</v>
      </c>
      <c r="T7" s="8">
        <v>447</v>
      </c>
      <c r="U7" s="8">
        <v>318</v>
      </c>
      <c r="V7" s="8">
        <v>269</v>
      </c>
      <c r="W7" s="8">
        <v>679</v>
      </c>
      <c r="X7" s="8">
        <v>248</v>
      </c>
      <c r="Y7" s="8">
        <v>286</v>
      </c>
      <c r="Z7" s="8">
        <v>286</v>
      </c>
      <c r="AA7" s="8">
        <v>359</v>
      </c>
    </row>
    <row r="8" spans="2:27" ht="35.1" customHeight="1">
      <c r="B8" s="9" t="s">
        <v>101</v>
      </c>
      <c r="C8" s="8">
        <v>327</v>
      </c>
      <c r="D8" s="8">
        <v>372</v>
      </c>
      <c r="E8" s="8">
        <v>275</v>
      </c>
      <c r="F8" s="8">
        <v>307</v>
      </c>
      <c r="G8" s="8">
        <v>284</v>
      </c>
      <c r="H8" s="8">
        <v>292</v>
      </c>
      <c r="I8" s="8">
        <v>332</v>
      </c>
      <c r="J8" s="8">
        <v>281</v>
      </c>
      <c r="K8" s="8">
        <v>280</v>
      </c>
      <c r="L8" s="8">
        <v>384</v>
      </c>
      <c r="M8" s="8">
        <v>305</v>
      </c>
      <c r="N8" s="8">
        <v>352</v>
      </c>
      <c r="O8" s="8">
        <v>267</v>
      </c>
      <c r="P8" s="8">
        <v>346</v>
      </c>
      <c r="Q8" s="8">
        <v>240</v>
      </c>
      <c r="R8" s="8">
        <v>318</v>
      </c>
      <c r="S8" s="8">
        <v>386</v>
      </c>
      <c r="T8" s="8">
        <v>346</v>
      </c>
      <c r="U8" s="8">
        <v>315</v>
      </c>
      <c r="V8" s="8">
        <v>250</v>
      </c>
      <c r="W8" s="8">
        <v>695</v>
      </c>
      <c r="X8" s="8">
        <v>246</v>
      </c>
      <c r="Y8" s="8">
        <v>313</v>
      </c>
      <c r="Z8" s="8">
        <v>275</v>
      </c>
      <c r="AA8" s="8">
        <v>254</v>
      </c>
    </row>
    <row r="9" spans="2:27" ht="35.1" customHeight="1">
      <c r="B9" s="9" t="s">
        <v>102</v>
      </c>
      <c r="C9" s="8">
        <v>286</v>
      </c>
      <c r="D9" s="8">
        <v>352</v>
      </c>
      <c r="E9" s="8">
        <v>2169</v>
      </c>
      <c r="F9" s="8">
        <v>0</v>
      </c>
      <c r="G9" s="8">
        <v>218</v>
      </c>
      <c r="H9" s="8">
        <v>176</v>
      </c>
      <c r="I9" s="8">
        <v>261</v>
      </c>
      <c r="J9" s="8">
        <v>241</v>
      </c>
      <c r="K9" s="8">
        <v>0</v>
      </c>
      <c r="L9" s="8">
        <v>243</v>
      </c>
      <c r="M9" s="8">
        <v>309</v>
      </c>
      <c r="N9" s="8">
        <v>281</v>
      </c>
      <c r="O9" s="8">
        <v>0</v>
      </c>
      <c r="P9" s="8">
        <v>264</v>
      </c>
      <c r="Q9" s="8">
        <v>190</v>
      </c>
      <c r="R9" s="8">
        <v>0</v>
      </c>
      <c r="S9" s="8">
        <v>167</v>
      </c>
      <c r="T9" s="8">
        <v>373</v>
      </c>
      <c r="U9" s="8">
        <v>237</v>
      </c>
      <c r="V9" s="8">
        <v>218</v>
      </c>
      <c r="W9" s="8">
        <v>0</v>
      </c>
      <c r="X9" s="8">
        <v>192</v>
      </c>
      <c r="Y9" s="8">
        <v>0</v>
      </c>
      <c r="Z9" s="8">
        <v>234</v>
      </c>
      <c r="AA9" s="8">
        <v>288</v>
      </c>
    </row>
    <row r="10" spans="2:27" ht="35.1" customHeight="1">
      <c r="B10" s="9" t="s">
        <v>259</v>
      </c>
      <c r="C10" s="8">
        <v>571</v>
      </c>
      <c r="D10" s="8">
        <v>392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707</v>
      </c>
      <c r="L10" s="8">
        <v>481</v>
      </c>
      <c r="M10" s="8">
        <v>245</v>
      </c>
      <c r="N10" s="8">
        <v>806</v>
      </c>
      <c r="O10" s="8">
        <v>0</v>
      </c>
      <c r="P10" s="8">
        <v>0</v>
      </c>
      <c r="Q10" s="8">
        <v>1500</v>
      </c>
      <c r="R10" s="8">
        <v>0</v>
      </c>
      <c r="S10" s="8">
        <v>0</v>
      </c>
      <c r="T10" s="8">
        <v>449</v>
      </c>
      <c r="U10" s="8">
        <v>421</v>
      </c>
      <c r="V10" s="8">
        <v>525</v>
      </c>
      <c r="W10" s="8">
        <v>0</v>
      </c>
      <c r="X10" s="8">
        <v>786</v>
      </c>
      <c r="Y10" s="8">
        <v>0</v>
      </c>
      <c r="Z10" s="8">
        <v>0</v>
      </c>
      <c r="AA10" s="8">
        <v>0</v>
      </c>
    </row>
    <row r="11" spans="2:27" ht="35.1" customHeight="1">
      <c r="B11" s="9" t="s">
        <v>103</v>
      </c>
      <c r="C11" s="8">
        <v>385</v>
      </c>
      <c r="D11" s="8">
        <v>390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205</v>
      </c>
      <c r="K11" s="8">
        <v>314</v>
      </c>
      <c r="L11" s="8">
        <v>478</v>
      </c>
      <c r="M11" s="8">
        <v>115</v>
      </c>
      <c r="N11" s="8">
        <v>325</v>
      </c>
      <c r="O11" s="8">
        <v>0</v>
      </c>
      <c r="P11" s="8">
        <v>734</v>
      </c>
      <c r="Q11" s="8">
        <v>232</v>
      </c>
      <c r="R11" s="8">
        <v>351</v>
      </c>
      <c r="S11" s="8">
        <v>0</v>
      </c>
      <c r="T11" s="8">
        <v>300</v>
      </c>
      <c r="U11" s="8">
        <v>294</v>
      </c>
      <c r="V11" s="8">
        <v>0</v>
      </c>
      <c r="W11" s="8">
        <v>0</v>
      </c>
      <c r="X11" s="8">
        <v>0</v>
      </c>
      <c r="Y11" s="8">
        <v>250</v>
      </c>
      <c r="Z11" s="8">
        <v>377</v>
      </c>
      <c r="AA11" s="8">
        <v>0</v>
      </c>
    </row>
    <row r="12" spans="2:27" ht="35.1" customHeight="1">
      <c r="B12" s="9" t="s">
        <v>104</v>
      </c>
      <c r="C12" s="8">
        <v>450</v>
      </c>
      <c r="D12" s="8">
        <v>0</v>
      </c>
      <c r="E12" s="8">
        <v>0</v>
      </c>
      <c r="F12" s="8">
        <v>0</v>
      </c>
      <c r="G12" s="8">
        <v>0</v>
      </c>
      <c r="H12" s="8">
        <v>915</v>
      </c>
      <c r="I12" s="8">
        <v>0</v>
      </c>
      <c r="J12" s="8">
        <v>0</v>
      </c>
      <c r="K12" s="8">
        <v>0</v>
      </c>
      <c r="L12" s="8">
        <v>411</v>
      </c>
      <c r="M12" s="8">
        <v>0</v>
      </c>
      <c r="N12" s="8">
        <v>61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</row>
    <row r="13" spans="2:27" ht="35.1" customHeight="1">
      <c r="B13" s="9" t="s">
        <v>105</v>
      </c>
      <c r="C13" s="8">
        <v>413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380</v>
      </c>
      <c r="N13" s="8">
        <v>92</v>
      </c>
      <c r="O13" s="8">
        <v>0</v>
      </c>
      <c r="P13" s="8">
        <v>0</v>
      </c>
      <c r="Q13" s="8">
        <v>0</v>
      </c>
      <c r="R13" s="8">
        <v>253</v>
      </c>
      <c r="S13" s="8">
        <v>1192</v>
      </c>
      <c r="T13" s="8">
        <v>0</v>
      </c>
      <c r="U13" s="8">
        <v>146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</row>
    <row r="14" spans="2:27" ht="35.1" customHeight="1">
      <c r="B14" s="9" t="s">
        <v>106</v>
      </c>
      <c r="C14" s="8">
        <v>286</v>
      </c>
      <c r="D14" s="8">
        <v>0</v>
      </c>
      <c r="E14" s="8">
        <v>949</v>
      </c>
      <c r="F14" s="8">
        <v>0</v>
      </c>
      <c r="G14" s="8">
        <v>98</v>
      </c>
      <c r="H14" s="8">
        <v>250</v>
      </c>
      <c r="I14" s="8">
        <v>0</v>
      </c>
      <c r="J14" s="8">
        <v>0</v>
      </c>
      <c r="K14" s="8">
        <v>0</v>
      </c>
      <c r="L14" s="8">
        <v>380</v>
      </c>
      <c r="M14" s="8">
        <v>0</v>
      </c>
      <c r="N14" s="8">
        <v>133</v>
      </c>
      <c r="O14" s="8">
        <v>40</v>
      </c>
      <c r="P14" s="8">
        <v>156</v>
      </c>
      <c r="Q14" s="8">
        <v>0</v>
      </c>
      <c r="R14" s="8">
        <v>250</v>
      </c>
      <c r="S14" s="8">
        <v>0</v>
      </c>
      <c r="T14" s="8">
        <v>309</v>
      </c>
      <c r="U14" s="8">
        <v>130</v>
      </c>
      <c r="V14" s="8">
        <v>220</v>
      </c>
      <c r="W14" s="8">
        <v>0</v>
      </c>
      <c r="X14" s="8">
        <v>260</v>
      </c>
      <c r="Y14" s="8">
        <v>0</v>
      </c>
      <c r="Z14" s="8">
        <v>230</v>
      </c>
      <c r="AA14" s="8">
        <v>200</v>
      </c>
    </row>
    <row r="15" spans="2:27" ht="35.1" customHeight="1">
      <c r="B15" s="9" t="s">
        <v>107</v>
      </c>
      <c r="C15" s="8">
        <v>358</v>
      </c>
      <c r="D15" s="8">
        <v>305</v>
      </c>
      <c r="E15" s="8">
        <v>0</v>
      </c>
      <c r="F15" s="8">
        <v>0</v>
      </c>
      <c r="G15" s="8">
        <v>0</v>
      </c>
      <c r="H15" s="8">
        <v>320</v>
      </c>
      <c r="I15" s="8">
        <v>250</v>
      </c>
      <c r="J15" s="8">
        <v>289</v>
      </c>
      <c r="K15" s="8">
        <v>0</v>
      </c>
      <c r="L15" s="8">
        <v>316</v>
      </c>
      <c r="M15" s="8">
        <v>616</v>
      </c>
      <c r="N15" s="8">
        <v>381</v>
      </c>
      <c r="O15" s="8">
        <v>225</v>
      </c>
      <c r="P15" s="8">
        <v>636</v>
      </c>
      <c r="Q15" s="8">
        <v>0</v>
      </c>
      <c r="R15" s="8">
        <v>0</v>
      </c>
      <c r="S15" s="8">
        <v>327</v>
      </c>
      <c r="T15" s="8">
        <v>361</v>
      </c>
      <c r="U15" s="8">
        <v>353</v>
      </c>
      <c r="V15" s="8">
        <v>188</v>
      </c>
      <c r="W15" s="8">
        <v>200</v>
      </c>
      <c r="X15" s="8">
        <v>185</v>
      </c>
      <c r="Y15" s="8">
        <v>0</v>
      </c>
      <c r="Z15" s="8">
        <v>474</v>
      </c>
      <c r="AA15" s="8">
        <v>609</v>
      </c>
    </row>
    <row r="16" spans="2:27" ht="35.1" customHeight="1">
      <c r="B16" s="9" t="s">
        <v>108</v>
      </c>
      <c r="C16" s="8">
        <v>359</v>
      </c>
      <c r="D16" s="8">
        <v>0</v>
      </c>
      <c r="E16" s="8">
        <v>250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506</v>
      </c>
      <c r="S16" s="8">
        <v>0</v>
      </c>
      <c r="T16" s="8">
        <v>0</v>
      </c>
      <c r="U16" s="8">
        <v>274</v>
      </c>
      <c r="V16" s="8">
        <v>0</v>
      </c>
      <c r="W16" s="8">
        <v>0</v>
      </c>
      <c r="X16" s="8">
        <v>0</v>
      </c>
      <c r="Y16" s="8">
        <v>0</v>
      </c>
      <c r="Z16" s="8">
        <v>408</v>
      </c>
      <c r="AA16" s="8">
        <v>0</v>
      </c>
    </row>
    <row r="17" spans="2:27" ht="35.1" customHeight="1">
      <c r="B17" s="9" t="s">
        <v>109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</row>
    <row r="18" spans="2:27" ht="35.1" customHeight="1">
      <c r="B18" s="9" t="s">
        <v>110</v>
      </c>
      <c r="C18" s="8">
        <v>291</v>
      </c>
      <c r="D18" s="8">
        <v>291</v>
      </c>
      <c r="E18" s="8">
        <v>255</v>
      </c>
      <c r="F18" s="8">
        <v>292</v>
      </c>
      <c r="G18" s="8">
        <v>239</v>
      </c>
      <c r="H18" s="8">
        <v>267</v>
      </c>
      <c r="I18" s="8">
        <v>263</v>
      </c>
      <c r="J18" s="8">
        <v>279</v>
      </c>
      <c r="K18" s="8">
        <v>220</v>
      </c>
      <c r="L18" s="8">
        <v>303</v>
      </c>
      <c r="M18" s="8">
        <v>277</v>
      </c>
      <c r="N18" s="8">
        <v>286</v>
      </c>
      <c r="O18" s="8">
        <v>207</v>
      </c>
      <c r="P18" s="8">
        <v>230</v>
      </c>
      <c r="Q18" s="8">
        <v>295</v>
      </c>
      <c r="R18" s="8">
        <v>295</v>
      </c>
      <c r="S18" s="8">
        <v>293</v>
      </c>
      <c r="T18" s="8">
        <v>318</v>
      </c>
      <c r="U18" s="8">
        <v>320</v>
      </c>
      <c r="V18" s="8">
        <v>241</v>
      </c>
      <c r="W18" s="8">
        <v>569</v>
      </c>
      <c r="X18" s="8">
        <v>267</v>
      </c>
      <c r="Y18" s="8">
        <v>429</v>
      </c>
      <c r="Z18" s="8">
        <v>252</v>
      </c>
      <c r="AA18" s="8">
        <v>215</v>
      </c>
    </row>
    <row r="19" spans="2:27" ht="35.1" customHeight="1">
      <c r="B19" s="9" t="s">
        <v>111</v>
      </c>
      <c r="C19" s="8">
        <v>342</v>
      </c>
      <c r="D19" s="8">
        <v>316</v>
      </c>
      <c r="E19" s="8">
        <v>397</v>
      </c>
      <c r="F19" s="8">
        <v>550</v>
      </c>
      <c r="G19" s="8">
        <v>195</v>
      </c>
      <c r="H19" s="8">
        <v>236</v>
      </c>
      <c r="I19" s="8">
        <v>364</v>
      </c>
      <c r="J19" s="8">
        <v>317</v>
      </c>
      <c r="K19" s="8">
        <v>345</v>
      </c>
      <c r="L19" s="8">
        <v>446</v>
      </c>
      <c r="M19" s="8">
        <v>330</v>
      </c>
      <c r="N19" s="8">
        <v>181</v>
      </c>
      <c r="O19" s="8">
        <v>244</v>
      </c>
      <c r="P19" s="8">
        <v>385</v>
      </c>
      <c r="Q19" s="8">
        <v>274</v>
      </c>
      <c r="R19" s="8">
        <v>240</v>
      </c>
      <c r="S19" s="8">
        <v>330</v>
      </c>
      <c r="T19" s="8">
        <v>415</v>
      </c>
      <c r="U19" s="8">
        <v>358</v>
      </c>
      <c r="V19" s="8">
        <v>209</v>
      </c>
      <c r="W19" s="8">
        <v>0</v>
      </c>
      <c r="X19" s="8">
        <v>254</v>
      </c>
      <c r="Y19" s="8">
        <v>470</v>
      </c>
      <c r="Z19" s="8">
        <v>613</v>
      </c>
      <c r="AA19" s="8">
        <v>443</v>
      </c>
    </row>
    <row r="20" spans="2:27" ht="35.1" customHeight="1">
      <c r="B20" s="11" t="s">
        <v>59</v>
      </c>
      <c r="C20" s="12">
        <v>352</v>
      </c>
      <c r="D20" s="12">
        <v>322</v>
      </c>
      <c r="E20" s="12">
        <v>289</v>
      </c>
      <c r="F20" s="12">
        <v>302</v>
      </c>
      <c r="G20" s="12">
        <v>271</v>
      </c>
      <c r="H20" s="12">
        <v>275</v>
      </c>
      <c r="I20" s="12">
        <v>286</v>
      </c>
      <c r="J20" s="12">
        <v>303</v>
      </c>
      <c r="K20" s="12">
        <v>287</v>
      </c>
      <c r="L20" s="12">
        <v>399</v>
      </c>
      <c r="M20" s="12">
        <v>300</v>
      </c>
      <c r="N20" s="12">
        <v>305</v>
      </c>
      <c r="O20" s="12">
        <v>243</v>
      </c>
      <c r="P20" s="12">
        <v>405</v>
      </c>
      <c r="Q20" s="12">
        <v>278</v>
      </c>
      <c r="R20" s="12">
        <v>287</v>
      </c>
      <c r="S20" s="12">
        <v>295</v>
      </c>
      <c r="T20" s="12">
        <v>433</v>
      </c>
      <c r="U20" s="12">
        <v>320</v>
      </c>
      <c r="V20" s="12">
        <v>263</v>
      </c>
      <c r="W20" s="12">
        <v>592</v>
      </c>
      <c r="X20" s="12">
        <v>264</v>
      </c>
      <c r="Y20" s="12">
        <v>313</v>
      </c>
      <c r="Z20" s="12">
        <v>309</v>
      </c>
      <c r="AA20" s="12">
        <v>315</v>
      </c>
    </row>
    <row r="22" ht="15">
      <c r="B22" s="14" t="s">
        <v>240</v>
      </c>
    </row>
    <row r="23" ht="15">
      <c r="B23" s="10" t="s">
        <v>233</v>
      </c>
    </row>
    <row r="24" ht="15">
      <c r="B24" s="10" t="s">
        <v>234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5:B6"/>
    <mergeCell ref="C5:C6"/>
    <mergeCell ref="D5:AA5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3"/>
  <sheetViews>
    <sheetView showGridLines="0" zoomScale="60" zoomScaleNormal="60" workbookViewId="0" topLeftCell="A1">
      <selection activeCell="B79" sqref="B79"/>
    </sheetView>
  </sheetViews>
  <sheetFormatPr defaultColWidth="11.421875" defaultRowHeight="15"/>
  <cols>
    <col min="1" max="1" width="3.28125" style="0" customWidth="1"/>
    <col min="2" max="2" width="50.7109375" style="0" customWidth="1"/>
    <col min="3" max="3" width="30.7109375" style="0" customWidth="1"/>
  </cols>
  <sheetData>
    <row r="1" ht="120.6" customHeight="1"/>
    <row r="2" ht="24.95" customHeight="1">
      <c r="B2" s="6" t="s">
        <v>235</v>
      </c>
    </row>
    <row r="4" spans="2:3" ht="35.1" customHeight="1">
      <c r="B4" s="7" t="s">
        <v>88</v>
      </c>
      <c r="C4" s="7" t="s">
        <v>52</v>
      </c>
    </row>
    <row r="5" spans="2:3" ht="35.1" customHeight="1">
      <c r="B5" s="11" t="s">
        <v>59</v>
      </c>
      <c r="C5" s="12">
        <v>39</v>
      </c>
    </row>
    <row r="6" spans="2:3" ht="35.1" customHeight="1">
      <c r="B6" s="9" t="s">
        <v>64</v>
      </c>
      <c r="C6" s="8">
        <v>52</v>
      </c>
    </row>
    <row r="7" spans="2:3" ht="35.1" customHeight="1">
      <c r="B7" s="9" t="s">
        <v>65</v>
      </c>
      <c r="C7" s="8">
        <v>26</v>
      </c>
    </row>
    <row r="8" spans="2:3" ht="35.1" customHeight="1">
      <c r="B8" s="9" t="s">
        <v>66</v>
      </c>
      <c r="C8" s="8">
        <v>41</v>
      </c>
    </row>
    <row r="9" spans="2:3" ht="35.1" customHeight="1">
      <c r="B9" s="9" t="s">
        <v>67</v>
      </c>
      <c r="C9" s="8">
        <v>30</v>
      </c>
    </row>
    <row r="10" spans="2:3" ht="35.1" customHeight="1">
      <c r="B10" s="9" t="s">
        <v>68</v>
      </c>
      <c r="C10" s="8">
        <v>14</v>
      </c>
    </row>
    <row r="11" spans="2:3" ht="35.1" customHeight="1">
      <c r="B11" s="9" t="s">
        <v>69</v>
      </c>
      <c r="C11" s="8">
        <v>47</v>
      </c>
    </row>
    <row r="12" spans="2:3" ht="35.1" customHeight="1">
      <c r="B12" s="9" t="s">
        <v>70</v>
      </c>
      <c r="C12" s="8">
        <v>40</v>
      </c>
    </row>
    <row r="13" spans="2:3" ht="35.1" customHeight="1">
      <c r="B13" s="9" t="s">
        <v>71</v>
      </c>
      <c r="C13" s="8">
        <v>4</v>
      </c>
    </row>
    <row r="14" spans="2:3" ht="35.1" customHeight="1">
      <c r="B14" s="9" t="s">
        <v>72</v>
      </c>
      <c r="C14" s="8">
        <v>23</v>
      </c>
    </row>
    <row r="15" spans="2:3" ht="35.1" customHeight="1">
      <c r="B15" s="9" t="s">
        <v>73</v>
      </c>
      <c r="C15" s="8">
        <v>49</v>
      </c>
    </row>
    <row r="16" spans="2:3" ht="35.1" customHeight="1">
      <c r="B16" s="9" t="s">
        <v>74</v>
      </c>
      <c r="C16" s="8">
        <v>75</v>
      </c>
    </row>
    <row r="17" spans="2:3" ht="35.1" customHeight="1">
      <c r="B17" s="9" t="s">
        <v>75</v>
      </c>
      <c r="C17" s="8">
        <v>10</v>
      </c>
    </row>
    <row r="18" spans="2:3" ht="35.1" customHeight="1">
      <c r="B18" s="9" t="s">
        <v>76</v>
      </c>
      <c r="C18" s="8">
        <v>23</v>
      </c>
    </row>
    <row r="19" spans="2:3" ht="35.1" customHeight="1">
      <c r="B19" s="9" t="s">
        <v>77</v>
      </c>
      <c r="C19" s="8">
        <v>37</v>
      </c>
    </row>
    <row r="20" spans="2:3" ht="35.1" customHeight="1">
      <c r="B20" s="9" t="s">
        <v>78</v>
      </c>
      <c r="C20" s="8">
        <v>17</v>
      </c>
    </row>
    <row r="21" spans="2:3" ht="35.1" customHeight="1">
      <c r="B21" s="9" t="s">
        <v>79</v>
      </c>
      <c r="C21" s="8">
        <v>32</v>
      </c>
    </row>
    <row r="22" spans="2:3" ht="35.1" customHeight="1">
      <c r="B22" s="9" t="s">
        <v>80</v>
      </c>
      <c r="C22" s="8">
        <v>74</v>
      </c>
    </row>
    <row r="23" spans="2:3" ht="35.1" customHeight="1">
      <c r="B23" s="9" t="s">
        <v>81</v>
      </c>
      <c r="C23" s="8">
        <v>63</v>
      </c>
    </row>
    <row r="24" spans="2:3" ht="35.1" customHeight="1">
      <c r="B24" s="9" t="s">
        <v>82</v>
      </c>
      <c r="C24" s="8">
        <v>80</v>
      </c>
    </row>
    <row r="25" spans="2:3" ht="35.1" customHeight="1">
      <c r="B25" s="9" t="s">
        <v>83</v>
      </c>
      <c r="C25" s="8">
        <v>61</v>
      </c>
    </row>
    <row r="26" spans="2:3" ht="35.1" customHeight="1">
      <c r="B26" s="9" t="s">
        <v>84</v>
      </c>
      <c r="C26" s="8">
        <v>24</v>
      </c>
    </row>
    <row r="27" spans="2:3" ht="35.1" customHeight="1">
      <c r="B27" s="9" t="s">
        <v>85</v>
      </c>
      <c r="C27" s="8">
        <v>11</v>
      </c>
    </row>
    <row r="28" spans="2:3" ht="35.1" customHeight="1">
      <c r="B28" s="9" t="s">
        <v>86</v>
      </c>
      <c r="C28" s="8">
        <v>47</v>
      </c>
    </row>
    <row r="29" spans="2:3" ht="35.1" customHeight="1">
      <c r="B29" s="9" t="s">
        <v>87</v>
      </c>
      <c r="C29" s="8">
        <v>19</v>
      </c>
    </row>
    <row r="30" ht="15">
      <c r="B30" s="10"/>
    </row>
    <row r="31" ht="15">
      <c r="B31" s="10"/>
    </row>
    <row r="32" ht="15">
      <c r="B32" s="14" t="s">
        <v>241</v>
      </c>
    </row>
    <row r="33" ht="15">
      <c r="B33" s="10" t="s">
        <v>236</v>
      </c>
    </row>
    <row r="34" ht="15">
      <c r="B34" s="10" t="s">
        <v>237</v>
      </c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3"/>
  <sheetViews>
    <sheetView showGridLines="0" zoomScale="60" zoomScaleNormal="60" workbookViewId="0" topLeftCell="A1">
      <selection activeCell="B85" sqref="B85"/>
    </sheetView>
  </sheetViews>
  <sheetFormatPr defaultColWidth="11.421875" defaultRowHeight="15"/>
  <cols>
    <col min="1" max="1" width="3.28125" style="0" customWidth="1"/>
    <col min="2" max="2" width="35.7109375" style="0" customWidth="1"/>
    <col min="3" max="5" width="30.7109375" style="0" customWidth="1"/>
  </cols>
  <sheetData>
    <row r="1" ht="120.6" customHeight="1"/>
    <row r="2" ht="24.95" customHeight="1">
      <c r="B2" s="6" t="s">
        <v>89</v>
      </c>
    </row>
    <row r="4" spans="2:5" ht="30" customHeight="1">
      <c r="B4" s="19" t="s">
        <v>88</v>
      </c>
      <c r="C4" s="19" t="s">
        <v>90</v>
      </c>
      <c r="D4" s="19" t="s">
        <v>244</v>
      </c>
      <c r="E4" s="19"/>
    </row>
    <row r="5" spans="2:5" ht="35.1" customHeight="1">
      <c r="B5" s="19"/>
      <c r="C5" s="19"/>
      <c r="D5" s="7" t="s">
        <v>91</v>
      </c>
      <c r="E5" s="7" t="s">
        <v>92</v>
      </c>
    </row>
    <row r="6" spans="2:5" ht="35.1" customHeight="1">
      <c r="B6" s="11" t="s">
        <v>59</v>
      </c>
      <c r="C6" s="12">
        <v>41426</v>
      </c>
      <c r="D6" s="12">
        <v>30675</v>
      </c>
      <c r="E6" s="12">
        <v>10751</v>
      </c>
    </row>
    <row r="7" spans="2:5" ht="35.1" customHeight="1">
      <c r="B7" s="9" t="s">
        <v>64</v>
      </c>
      <c r="C7" s="8">
        <v>1975</v>
      </c>
      <c r="D7" s="8">
        <v>1141</v>
      </c>
      <c r="E7" s="8">
        <v>834</v>
      </c>
    </row>
    <row r="8" spans="2:5" ht="35.1" customHeight="1">
      <c r="B8" s="9" t="s">
        <v>65</v>
      </c>
      <c r="C8" s="8">
        <v>332</v>
      </c>
      <c r="D8" s="8">
        <v>332</v>
      </c>
      <c r="E8" s="8">
        <v>0</v>
      </c>
    </row>
    <row r="9" spans="2:5" ht="35.1" customHeight="1">
      <c r="B9" s="9" t="s">
        <v>66</v>
      </c>
      <c r="C9" s="8">
        <v>593</v>
      </c>
      <c r="D9" s="8">
        <v>505</v>
      </c>
      <c r="E9" s="8">
        <v>88</v>
      </c>
    </row>
    <row r="10" spans="2:5" ht="35.1" customHeight="1">
      <c r="B10" s="9" t="s">
        <v>67</v>
      </c>
      <c r="C10" s="8">
        <v>370</v>
      </c>
      <c r="D10" s="8">
        <v>302</v>
      </c>
      <c r="E10" s="8">
        <v>68</v>
      </c>
    </row>
    <row r="11" spans="2:5" ht="35.1" customHeight="1">
      <c r="B11" s="9" t="s">
        <v>68</v>
      </c>
      <c r="C11" s="8">
        <v>406</v>
      </c>
      <c r="D11" s="8">
        <v>406</v>
      </c>
      <c r="E11" s="8">
        <v>0</v>
      </c>
    </row>
    <row r="12" spans="2:5" ht="35.1" customHeight="1">
      <c r="B12" s="9" t="s">
        <v>69</v>
      </c>
      <c r="C12" s="8">
        <v>1013</v>
      </c>
      <c r="D12" s="8">
        <v>1013</v>
      </c>
      <c r="E12" s="8">
        <v>0</v>
      </c>
    </row>
    <row r="13" spans="2:5" ht="35.1" customHeight="1">
      <c r="B13" s="9" t="s">
        <v>70</v>
      </c>
      <c r="C13" s="8">
        <v>1310</v>
      </c>
      <c r="D13" s="8">
        <v>1274</v>
      </c>
      <c r="E13" s="8">
        <v>36</v>
      </c>
    </row>
    <row r="14" spans="2:5" ht="35.1" customHeight="1">
      <c r="B14" s="9" t="s">
        <v>71</v>
      </c>
      <c r="C14" s="8">
        <v>157</v>
      </c>
      <c r="D14" s="8">
        <v>114</v>
      </c>
      <c r="E14" s="8">
        <v>43</v>
      </c>
    </row>
    <row r="15" spans="2:5" ht="35.1" customHeight="1">
      <c r="B15" s="9" t="s">
        <v>72</v>
      </c>
      <c r="C15" s="8">
        <v>8047</v>
      </c>
      <c r="D15" s="8">
        <v>7992</v>
      </c>
      <c r="E15" s="8">
        <v>55</v>
      </c>
    </row>
    <row r="16" spans="2:5" ht="35.1" customHeight="1">
      <c r="B16" s="9" t="s">
        <v>73</v>
      </c>
      <c r="C16" s="8">
        <v>1518</v>
      </c>
      <c r="D16" s="8">
        <v>1293</v>
      </c>
      <c r="E16" s="8">
        <v>225</v>
      </c>
    </row>
    <row r="17" spans="2:5" ht="35.1" customHeight="1">
      <c r="B17" s="9" t="s">
        <v>74</v>
      </c>
      <c r="C17" s="8">
        <v>2230</v>
      </c>
      <c r="D17" s="8">
        <v>2000</v>
      </c>
      <c r="E17" s="8">
        <v>230</v>
      </c>
    </row>
    <row r="18" spans="2:5" ht="35.1" customHeight="1">
      <c r="B18" s="9" t="s">
        <v>75</v>
      </c>
      <c r="C18" s="8">
        <v>608</v>
      </c>
      <c r="D18" s="8">
        <v>533</v>
      </c>
      <c r="E18" s="8">
        <v>75</v>
      </c>
    </row>
    <row r="19" spans="2:5" ht="35.1" customHeight="1">
      <c r="B19" s="9" t="s">
        <v>76</v>
      </c>
      <c r="C19" s="8">
        <v>2616</v>
      </c>
      <c r="D19" s="8">
        <v>2380</v>
      </c>
      <c r="E19" s="8">
        <v>236</v>
      </c>
    </row>
    <row r="20" spans="2:5" ht="35.1" customHeight="1">
      <c r="B20" s="9" t="s">
        <v>77</v>
      </c>
      <c r="C20" s="8">
        <v>432</v>
      </c>
      <c r="D20" s="8">
        <v>362</v>
      </c>
      <c r="E20" s="8">
        <v>70</v>
      </c>
    </row>
    <row r="21" spans="2:5" ht="35.1" customHeight="1">
      <c r="B21" s="9" t="s">
        <v>78</v>
      </c>
      <c r="C21" s="8">
        <v>159</v>
      </c>
      <c r="D21" s="8">
        <v>159</v>
      </c>
      <c r="E21" s="8">
        <v>0</v>
      </c>
    </row>
    <row r="22" spans="2:5" ht="35.1" customHeight="1">
      <c r="B22" s="9" t="s">
        <v>79</v>
      </c>
      <c r="C22" s="8">
        <v>254</v>
      </c>
      <c r="D22" s="8">
        <v>254</v>
      </c>
      <c r="E22" s="8">
        <v>0</v>
      </c>
    </row>
    <row r="23" spans="2:5" ht="35.1" customHeight="1">
      <c r="B23" s="9" t="s">
        <v>80</v>
      </c>
      <c r="C23" s="8">
        <v>14280</v>
      </c>
      <c r="D23" s="8">
        <v>5783</v>
      </c>
      <c r="E23" s="8">
        <v>8497</v>
      </c>
    </row>
    <row r="24" spans="2:5" ht="35.1" customHeight="1">
      <c r="B24" s="9" t="s">
        <v>81</v>
      </c>
      <c r="C24" s="8">
        <v>1867</v>
      </c>
      <c r="D24" s="8">
        <v>1867</v>
      </c>
      <c r="E24" s="8">
        <v>0</v>
      </c>
    </row>
    <row r="25" spans="2:5" ht="35.1" customHeight="1">
      <c r="B25" s="9" t="s">
        <v>82</v>
      </c>
      <c r="C25" s="8">
        <v>508</v>
      </c>
      <c r="D25" s="8">
        <v>448</v>
      </c>
      <c r="E25" s="8">
        <v>60</v>
      </c>
    </row>
    <row r="26" spans="2:5" ht="35.1" customHeight="1">
      <c r="B26" s="9" t="s">
        <v>83</v>
      </c>
      <c r="C26" s="8">
        <v>170</v>
      </c>
      <c r="D26" s="8">
        <v>159</v>
      </c>
      <c r="E26" s="8">
        <v>11</v>
      </c>
    </row>
    <row r="27" spans="2:5" ht="35.1" customHeight="1">
      <c r="B27" s="9" t="s">
        <v>84</v>
      </c>
      <c r="C27" s="8">
        <v>349</v>
      </c>
      <c r="D27" s="8">
        <v>325</v>
      </c>
      <c r="E27" s="8">
        <v>24</v>
      </c>
    </row>
    <row r="28" spans="2:5" ht="35.1" customHeight="1">
      <c r="B28" s="9" t="s">
        <v>85</v>
      </c>
      <c r="C28" s="8">
        <v>136</v>
      </c>
      <c r="D28" s="8">
        <v>136</v>
      </c>
      <c r="E28" s="8">
        <v>0</v>
      </c>
    </row>
    <row r="29" spans="2:5" ht="35.1" customHeight="1">
      <c r="B29" s="9" t="s">
        <v>86</v>
      </c>
      <c r="C29" s="8">
        <v>1512</v>
      </c>
      <c r="D29" s="8">
        <v>1445</v>
      </c>
      <c r="E29" s="8">
        <v>67</v>
      </c>
    </row>
    <row r="30" spans="2:5" ht="35.1" customHeight="1">
      <c r="B30" s="9" t="s">
        <v>87</v>
      </c>
      <c r="C30" s="8">
        <v>584</v>
      </c>
      <c r="D30" s="8">
        <v>452</v>
      </c>
      <c r="E30" s="8">
        <v>132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E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83" sqref="B83"/>
    </sheetView>
  </sheetViews>
  <sheetFormatPr defaultColWidth="11.421875" defaultRowHeight="15"/>
  <cols>
    <col min="1" max="1" width="3.28125" style="0" customWidth="1"/>
    <col min="2" max="2" width="35.7109375" style="0" customWidth="1"/>
    <col min="3" max="6" width="30.7109375" style="0" customWidth="1"/>
  </cols>
  <sheetData>
    <row r="1" ht="120.6" customHeight="1"/>
    <row r="2" ht="24.95" customHeight="1">
      <c r="B2" s="6" t="s">
        <v>93</v>
      </c>
    </row>
    <row r="4" spans="2:6" ht="32.1" customHeight="1">
      <c r="B4" s="19" t="s">
        <v>88</v>
      </c>
      <c r="C4" s="19" t="s">
        <v>90</v>
      </c>
      <c r="D4" s="19" t="s">
        <v>94</v>
      </c>
      <c r="E4" s="19"/>
      <c r="F4" s="19"/>
    </row>
    <row r="5" spans="2:6" ht="35.1" customHeight="1">
      <c r="B5" s="19"/>
      <c r="C5" s="19"/>
      <c r="D5" s="7" t="s">
        <v>95</v>
      </c>
      <c r="E5" s="7" t="s">
        <v>96</v>
      </c>
      <c r="F5" s="7" t="s">
        <v>97</v>
      </c>
    </row>
    <row r="6" spans="2:6" ht="35.1" customHeight="1">
      <c r="B6" s="11" t="s">
        <v>59</v>
      </c>
      <c r="C6" s="12">
        <v>41426</v>
      </c>
      <c r="D6" s="12">
        <v>33615</v>
      </c>
      <c r="E6" s="12">
        <v>7024</v>
      </c>
      <c r="F6" s="12">
        <v>787</v>
      </c>
    </row>
    <row r="7" spans="2:6" ht="35.1" customHeight="1">
      <c r="B7" s="9" t="s">
        <v>64</v>
      </c>
      <c r="C7" s="8">
        <v>1975</v>
      </c>
      <c r="D7" s="8">
        <v>1814</v>
      </c>
      <c r="E7" s="8">
        <v>94</v>
      </c>
      <c r="F7" s="8">
        <v>67</v>
      </c>
    </row>
    <row r="8" spans="2:6" ht="35.1" customHeight="1">
      <c r="B8" s="9" t="s">
        <v>65</v>
      </c>
      <c r="C8" s="8">
        <v>332</v>
      </c>
      <c r="D8" s="8">
        <v>302</v>
      </c>
      <c r="E8" s="8">
        <v>27</v>
      </c>
      <c r="F8" s="8">
        <v>3</v>
      </c>
    </row>
    <row r="9" spans="2:6" ht="35.1" customHeight="1">
      <c r="B9" s="9" t="s">
        <v>66</v>
      </c>
      <c r="C9" s="8">
        <v>593</v>
      </c>
      <c r="D9" s="8">
        <v>513</v>
      </c>
      <c r="E9" s="8">
        <v>59</v>
      </c>
      <c r="F9" s="8">
        <v>21</v>
      </c>
    </row>
    <row r="10" spans="2:6" ht="35.1" customHeight="1">
      <c r="B10" s="9" t="s">
        <v>67</v>
      </c>
      <c r="C10" s="8">
        <v>370</v>
      </c>
      <c r="D10" s="8">
        <v>314</v>
      </c>
      <c r="E10" s="8">
        <v>46</v>
      </c>
      <c r="F10" s="8">
        <v>10</v>
      </c>
    </row>
    <row r="11" spans="2:6" ht="35.1" customHeight="1">
      <c r="B11" s="9" t="s">
        <v>68</v>
      </c>
      <c r="C11" s="8">
        <v>406</v>
      </c>
      <c r="D11" s="8">
        <v>351</v>
      </c>
      <c r="E11" s="8">
        <v>44</v>
      </c>
      <c r="F11" s="8">
        <v>11</v>
      </c>
    </row>
    <row r="12" spans="2:6" ht="35.1" customHeight="1">
      <c r="B12" s="9" t="s">
        <v>69</v>
      </c>
      <c r="C12" s="8">
        <v>1013</v>
      </c>
      <c r="D12" s="8">
        <v>884</v>
      </c>
      <c r="E12" s="8">
        <v>83</v>
      </c>
      <c r="F12" s="8">
        <v>46</v>
      </c>
    </row>
    <row r="13" spans="2:6" ht="35.1" customHeight="1">
      <c r="B13" s="9" t="s">
        <v>70</v>
      </c>
      <c r="C13" s="8">
        <v>1310</v>
      </c>
      <c r="D13" s="8">
        <v>1139</v>
      </c>
      <c r="E13" s="8">
        <v>130</v>
      </c>
      <c r="F13" s="8">
        <v>41</v>
      </c>
    </row>
    <row r="14" spans="2:6" ht="35.1" customHeight="1">
      <c r="B14" s="9" t="s">
        <v>71</v>
      </c>
      <c r="C14" s="8">
        <v>157</v>
      </c>
      <c r="D14" s="8">
        <v>141</v>
      </c>
      <c r="E14" s="8">
        <v>9</v>
      </c>
      <c r="F14" s="8">
        <v>7</v>
      </c>
    </row>
    <row r="15" spans="2:6" ht="35.1" customHeight="1">
      <c r="B15" s="9" t="s">
        <v>72</v>
      </c>
      <c r="C15" s="8">
        <v>8047</v>
      </c>
      <c r="D15" s="8">
        <v>7536</v>
      </c>
      <c r="E15" s="8">
        <v>388</v>
      </c>
      <c r="F15" s="8">
        <v>123</v>
      </c>
    </row>
    <row r="16" spans="2:6" ht="35.1" customHeight="1">
      <c r="B16" s="9" t="s">
        <v>73</v>
      </c>
      <c r="C16" s="8">
        <v>1518</v>
      </c>
      <c r="D16" s="8">
        <v>1385</v>
      </c>
      <c r="E16" s="8">
        <v>128</v>
      </c>
      <c r="F16" s="8">
        <v>5</v>
      </c>
    </row>
    <row r="17" spans="2:6" ht="35.1" customHeight="1">
      <c r="B17" s="9" t="s">
        <v>74</v>
      </c>
      <c r="C17" s="8">
        <v>2230</v>
      </c>
      <c r="D17" s="8">
        <v>1627</v>
      </c>
      <c r="E17" s="8">
        <v>500</v>
      </c>
      <c r="F17" s="8">
        <v>103</v>
      </c>
    </row>
    <row r="18" spans="2:6" ht="35.1" customHeight="1">
      <c r="B18" s="9" t="s">
        <v>75</v>
      </c>
      <c r="C18" s="8">
        <v>608</v>
      </c>
      <c r="D18" s="8">
        <v>524</v>
      </c>
      <c r="E18" s="8">
        <v>63</v>
      </c>
      <c r="F18" s="8">
        <v>21</v>
      </c>
    </row>
    <row r="19" spans="2:6" ht="35.1" customHeight="1">
      <c r="B19" s="9" t="s">
        <v>76</v>
      </c>
      <c r="C19" s="8">
        <v>2616</v>
      </c>
      <c r="D19" s="8">
        <v>2481</v>
      </c>
      <c r="E19" s="8">
        <v>89</v>
      </c>
      <c r="F19" s="8">
        <v>46</v>
      </c>
    </row>
    <row r="20" spans="2:6" ht="35.1" customHeight="1">
      <c r="B20" s="9" t="s">
        <v>77</v>
      </c>
      <c r="C20" s="8">
        <v>432</v>
      </c>
      <c r="D20" s="8">
        <v>369</v>
      </c>
      <c r="E20" s="8">
        <v>54</v>
      </c>
      <c r="F20" s="8">
        <v>9</v>
      </c>
    </row>
    <row r="21" spans="2:6" ht="35.1" customHeight="1">
      <c r="B21" s="9" t="s">
        <v>78</v>
      </c>
      <c r="C21" s="8">
        <v>159</v>
      </c>
      <c r="D21" s="8">
        <v>135</v>
      </c>
      <c r="E21" s="8">
        <v>20</v>
      </c>
      <c r="F21" s="8">
        <v>4</v>
      </c>
    </row>
    <row r="22" spans="2:6" ht="35.1" customHeight="1">
      <c r="B22" s="9" t="s">
        <v>79</v>
      </c>
      <c r="C22" s="8">
        <v>254</v>
      </c>
      <c r="D22" s="8">
        <v>206</v>
      </c>
      <c r="E22" s="8">
        <v>40</v>
      </c>
      <c r="F22" s="8">
        <v>8</v>
      </c>
    </row>
    <row r="23" spans="2:6" ht="35.1" customHeight="1">
      <c r="B23" s="9" t="s">
        <v>80</v>
      </c>
      <c r="C23" s="8">
        <v>14280</v>
      </c>
      <c r="D23" s="8">
        <v>9424</v>
      </c>
      <c r="E23" s="8">
        <v>4712</v>
      </c>
      <c r="F23" s="8">
        <v>144</v>
      </c>
    </row>
    <row r="24" spans="2:6" ht="35.1" customHeight="1">
      <c r="B24" s="9" t="s">
        <v>81</v>
      </c>
      <c r="C24" s="8">
        <v>1867</v>
      </c>
      <c r="D24" s="8">
        <v>1651</v>
      </c>
      <c r="E24" s="8">
        <v>182</v>
      </c>
      <c r="F24" s="8">
        <v>34</v>
      </c>
    </row>
    <row r="25" spans="2:6" ht="35.1" customHeight="1">
      <c r="B25" s="9" t="s">
        <v>82</v>
      </c>
      <c r="C25" s="8">
        <v>508</v>
      </c>
      <c r="D25" s="8">
        <v>368</v>
      </c>
      <c r="E25" s="8">
        <v>122</v>
      </c>
      <c r="F25" s="8">
        <v>18</v>
      </c>
    </row>
    <row r="26" spans="2:6" ht="35.1" customHeight="1">
      <c r="B26" s="9" t="s">
        <v>83</v>
      </c>
      <c r="C26" s="8">
        <v>170</v>
      </c>
      <c r="D26" s="8">
        <v>109</v>
      </c>
      <c r="E26" s="8">
        <v>13</v>
      </c>
      <c r="F26" s="8">
        <v>48</v>
      </c>
    </row>
    <row r="27" spans="2:6" ht="35.1" customHeight="1">
      <c r="B27" s="9" t="s">
        <v>84</v>
      </c>
      <c r="C27" s="8">
        <v>349</v>
      </c>
      <c r="D27" s="8">
        <v>321</v>
      </c>
      <c r="E27" s="8">
        <v>27</v>
      </c>
      <c r="F27" s="8">
        <v>1</v>
      </c>
    </row>
    <row r="28" spans="2:6" ht="35.1" customHeight="1">
      <c r="B28" s="9" t="s">
        <v>85</v>
      </c>
      <c r="C28" s="8">
        <v>136</v>
      </c>
      <c r="D28" s="8">
        <v>122</v>
      </c>
      <c r="E28" s="8">
        <v>12</v>
      </c>
      <c r="F28" s="8">
        <v>2</v>
      </c>
    </row>
    <row r="29" spans="2:6" ht="35.1" customHeight="1">
      <c r="B29" s="9" t="s">
        <v>86</v>
      </c>
      <c r="C29" s="8">
        <v>1512</v>
      </c>
      <c r="D29" s="8">
        <v>1353</v>
      </c>
      <c r="E29" s="8">
        <v>149</v>
      </c>
      <c r="F29" s="8">
        <v>10</v>
      </c>
    </row>
    <row r="30" spans="2:6" ht="35.1" customHeight="1">
      <c r="B30" s="9" t="s">
        <v>87</v>
      </c>
      <c r="C30" s="8">
        <v>584</v>
      </c>
      <c r="D30" s="8">
        <v>546</v>
      </c>
      <c r="E30" s="8">
        <v>33</v>
      </c>
      <c r="F30" s="8">
        <v>5</v>
      </c>
    </row>
    <row r="32" ht="15">
      <c r="B32" s="10"/>
    </row>
    <row r="33" ht="15">
      <c r="B33" s="14" t="s">
        <v>239</v>
      </c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3"/>
  <sheetViews>
    <sheetView showGridLines="0" zoomScale="60" zoomScaleNormal="60" workbookViewId="0" topLeftCell="A1">
      <selection activeCell="B60" sqref="B60"/>
    </sheetView>
  </sheetViews>
  <sheetFormatPr defaultColWidth="11.421875" defaultRowHeight="15"/>
  <cols>
    <col min="1" max="1" width="3.28125" style="0" customWidth="1"/>
    <col min="2" max="2" width="80.7109375" style="0" customWidth="1"/>
    <col min="3" max="5" width="30.7109375" style="0" customWidth="1"/>
  </cols>
  <sheetData>
    <row r="1" ht="120.6" customHeight="1"/>
    <row r="2" ht="24.95" customHeight="1">
      <c r="B2" s="6" t="s">
        <v>98</v>
      </c>
    </row>
    <row r="4" spans="2:5" ht="30" customHeight="1">
      <c r="B4" s="19" t="s">
        <v>113</v>
      </c>
      <c r="C4" s="19" t="s">
        <v>90</v>
      </c>
      <c r="D4" s="19" t="s">
        <v>244</v>
      </c>
      <c r="E4" s="19"/>
    </row>
    <row r="5" spans="2:5" ht="30" customHeight="1">
      <c r="B5" s="19"/>
      <c r="C5" s="19"/>
      <c r="D5" s="7" t="s">
        <v>91</v>
      </c>
      <c r="E5" s="7" t="s">
        <v>92</v>
      </c>
    </row>
    <row r="6" spans="2:5" ht="35.1" customHeight="1">
      <c r="B6" s="11" t="s">
        <v>59</v>
      </c>
      <c r="C6" s="12">
        <v>41426</v>
      </c>
      <c r="D6" s="12">
        <v>30675</v>
      </c>
      <c r="E6" s="12">
        <v>10751</v>
      </c>
    </row>
    <row r="7" spans="2:5" ht="35.1" customHeight="1">
      <c r="B7" s="9" t="s">
        <v>99</v>
      </c>
      <c r="C7" s="8">
        <v>21503</v>
      </c>
      <c r="D7" s="8">
        <v>18528</v>
      </c>
      <c r="E7" s="8">
        <v>2975</v>
      </c>
    </row>
    <row r="8" spans="2:5" ht="35.1" customHeight="1">
      <c r="B8" s="9" t="s">
        <v>100</v>
      </c>
      <c r="C8" s="8">
        <v>5526</v>
      </c>
      <c r="D8" s="8">
        <v>2592</v>
      </c>
      <c r="E8" s="8">
        <v>2934</v>
      </c>
    </row>
    <row r="9" spans="2:5" ht="35.1" customHeight="1">
      <c r="B9" s="9" t="s">
        <v>251</v>
      </c>
      <c r="C9" s="8">
        <v>9190</v>
      </c>
      <c r="D9" s="8">
        <v>5140</v>
      </c>
      <c r="E9" s="8">
        <v>4050</v>
      </c>
    </row>
    <row r="10" spans="2:5" ht="35.1" customHeight="1">
      <c r="B10" s="9" t="s">
        <v>101</v>
      </c>
      <c r="C10" s="8">
        <v>2916</v>
      </c>
      <c r="D10" s="8">
        <v>2455</v>
      </c>
      <c r="E10" s="8">
        <v>461</v>
      </c>
    </row>
    <row r="11" spans="2:5" ht="35.1" customHeight="1">
      <c r="B11" s="9" t="s">
        <v>102</v>
      </c>
      <c r="C11" s="8">
        <v>271</v>
      </c>
      <c r="D11" s="8">
        <v>229</v>
      </c>
      <c r="E11" s="8">
        <v>42</v>
      </c>
    </row>
    <row r="12" spans="2:5" ht="35.1" customHeight="1">
      <c r="B12" s="9" t="s">
        <v>259</v>
      </c>
      <c r="C12" s="8">
        <v>16</v>
      </c>
      <c r="D12" s="8">
        <v>10</v>
      </c>
      <c r="E12" s="8">
        <v>6</v>
      </c>
    </row>
    <row r="13" spans="2:5" ht="35.1" customHeight="1">
      <c r="B13" s="9" t="s">
        <v>103</v>
      </c>
      <c r="C13" s="8">
        <v>57</v>
      </c>
      <c r="D13" s="8">
        <v>39</v>
      </c>
      <c r="E13" s="8">
        <v>18</v>
      </c>
    </row>
    <row r="14" spans="2:5" ht="35.1" customHeight="1">
      <c r="B14" s="9" t="s">
        <v>104</v>
      </c>
      <c r="C14" s="8">
        <v>4</v>
      </c>
      <c r="D14" s="8">
        <v>4</v>
      </c>
      <c r="E14" s="8">
        <v>0</v>
      </c>
    </row>
    <row r="15" spans="2:5" ht="35.1" customHeight="1">
      <c r="B15" s="9" t="s">
        <v>105</v>
      </c>
      <c r="C15" s="8">
        <v>6</v>
      </c>
      <c r="D15" s="8">
        <v>5</v>
      </c>
      <c r="E15" s="8">
        <v>1</v>
      </c>
    </row>
    <row r="16" spans="2:5" ht="35.1" customHeight="1">
      <c r="B16" s="9" t="s">
        <v>106</v>
      </c>
      <c r="C16" s="8">
        <v>57</v>
      </c>
      <c r="D16" s="8">
        <v>51</v>
      </c>
      <c r="E16" s="8">
        <v>6</v>
      </c>
    </row>
    <row r="17" spans="2:5" ht="35.1" customHeight="1">
      <c r="B17" s="9" t="s">
        <v>107</v>
      </c>
      <c r="C17" s="8">
        <v>71</v>
      </c>
      <c r="D17" s="8">
        <v>66</v>
      </c>
      <c r="E17" s="8">
        <v>5</v>
      </c>
    </row>
    <row r="18" spans="2:5" ht="35.1" customHeight="1">
      <c r="B18" s="9" t="s">
        <v>108</v>
      </c>
      <c r="C18" s="8">
        <v>4</v>
      </c>
      <c r="D18" s="8">
        <v>4</v>
      </c>
      <c r="E18" s="8">
        <v>0</v>
      </c>
    </row>
    <row r="19" spans="2:5" ht="35.1" customHeight="1">
      <c r="B19" s="9" t="s">
        <v>109</v>
      </c>
      <c r="C19" s="8">
        <v>0</v>
      </c>
      <c r="D19" s="8">
        <v>0</v>
      </c>
      <c r="E19" s="8">
        <v>0</v>
      </c>
    </row>
    <row r="20" spans="2:5" ht="35.1" customHeight="1">
      <c r="B20" s="9" t="s">
        <v>110</v>
      </c>
      <c r="C20" s="8">
        <v>1110</v>
      </c>
      <c r="D20" s="8">
        <v>1008</v>
      </c>
      <c r="E20" s="8">
        <v>102</v>
      </c>
    </row>
    <row r="21" spans="2:5" ht="35.1" customHeight="1">
      <c r="B21" s="9" t="s">
        <v>111</v>
      </c>
      <c r="C21" s="8">
        <v>695</v>
      </c>
      <c r="D21" s="8">
        <v>544</v>
      </c>
      <c r="E21" s="8">
        <v>151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E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showGridLines="0" zoomScale="60" zoomScaleNormal="60" workbookViewId="0" topLeftCell="A1">
      <selection activeCell="B63" sqref="B63"/>
    </sheetView>
  </sheetViews>
  <sheetFormatPr defaultColWidth="11.421875" defaultRowHeight="15"/>
  <cols>
    <col min="1" max="1" width="3.28125" style="0" customWidth="1"/>
    <col min="2" max="2" width="80.7109375" style="0" customWidth="1"/>
    <col min="3" max="6" width="30.7109375" style="0" customWidth="1"/>
  </cols>
  <sheetData>
    <row r="1" ht="120.6" customHeight="1"/>
    <row r="2" ht="24.95" customHeight="1">
      <c r="B2" s="6" t="s">
        <v>112</v>
      </c>
    </row>
    <row r="4" spans="2:6" ht="30" customHeight="1">
      <c r="B4" s="19" t="s">
        <v>113</v>
      </c>
      <c r="C4" s="19" t="s">
        <v>90</v>
      </c>
      <c r="D4" s="19" t="s">
        <v>94</v>
      </c>
      <c r="E4" s="19"/>
      <c r="F4" s="19"/>
    </row>
    <row r="5" spans="2:6" ht="30" customHeight="1">
      <c r="B5" s="19"/>
      <c r="C5" s="19"/>
      <c r="D5" s="7" t="s">
        <v>95</v>
      </c>
      <c r="E5" s="7" t="s">
        <v>96</v>
      </c>
      <c r="F5" s="7" t="s">
        <v>97</v>
      </c>
    </row>
    <row r="6" spans="2:6" ht="35.1" customHeight="1">
      <c r="B6" s="11" t="s">
        <v>59</v>
      </c>
      <c r="C6" s="12">
        <v>41426</v>
      </c>
      <c r="D6" s="12">
        <v>33615</v>
      </c>
      <c r="E6" s="12">
        <v>7024</v>
      </c>
      <c r="F6" s="12">
        <v>787</v>
      </c>
    </row>
    <row r="7" spans="2:6" ht="35.1" customHeight="1">
      <c r="B7" s="9" t="s">
        <v>99</v>
      </c>
      <c r="C7" s="8">
        <v>21503</v>
      </c>
      <c r="D7" s="8">
        <v>19468</v>
      </c>
      <c r="E7" s="8">
        <v>1826</v>
      </c>
      <c r="F7" s="8">
        <v>209</v>
      </c>
    </row>
    <row r="8" spans="2:6" ht="35.1" customHeight="1">
      <c r="B8" s="9" t="s">
        <v>100</v>
      </c>
      <c r="C8" s="8">
        <v>5526</v>
      </c>
      <c r="D8" s="8">
        <v>4271</v>
      </c>
      <c r="E8" s="8">
        <v>1108</v>
      </c>
      <c r="F8" s="8">
        <v>147</v>
      </c>
    </row>
    <row r="9" spans="2:6" ht="35.1" customHeight="1">
      <c r="B9" s="9" t="s">
        <v>251</v>
      </c>
      <c r="C9" s="8">
        <v>9190</v>
      </c>
      <c r="D9" s="8">
        <v>5800</v>
      </c>
      <c r="E9" s="8">
        <v>3139</v>
      </c>
      <c r="F9" s="8">
        <v>251</v>
      </c>
    </row>
    <row r="10" spans="2:6" ht="35.1" customHeight="1">
      <c r="B10" s="9" t="s">
        <v>101</v>
      </c>
      <c r="C10" s="8">
        <v>2916</v>
      </c>
      <c r="D10" s="8">
        <v>2058</v>
      </c>
      <c r="E10" s="8">
        <v>752</v>
      </c>
      <c r="F10" s="8">
        <v>106</v>
      </c>
    </row>
    <row r="11" spans="2:6" ht="35.1" customHeight="1">
      <c r="B11" s="9" t="s">
        <v>102</v>
      </c>
      <c r="C11" s="8">
        <v>271</v>
      </c>
      <c r="D11" s="8">
        <v>244</v>
      </c>
      <c r="E11" s="8">
        <v>17</v>
      </c>
      <c r="F11" s="8">
        <v>10</v>
      </c>
    </row>
    <row r="12" spans="2:6" ht="35.1" customHeight="1">
      <c r="B12" s="9" t="s">
        <v>259</v>
      </c>
      <c r="C12" s="8">
        <v>16</v>
      </c>
      <c r="D12" s="8">
        <v>10</v>
      </c>
      <c r="E12" s="8">
        <v>2</v>
      </c>
      <c r="F12" s="8">
        <v>4</v>
      </c>
    </row>
    <row r="13" spans="2:6" ht="35.1" customHeight="1">
      <c r="B13" s="9" t="s">
        <v>103</v>
      </c>
      <c r="C13" s="8">
        <v>57</v>
      </c>
      <c r="D13" s="8">
        <v>49</v>
      </c>
      <c r="E13" s="8">
        <v>6</v>
      </c>
      <c r="F13" s="8">
        <v>2</v>
      </c>
    </row>
    <row r="14" spans="2:6" ht="35.1" customHeight="1">
      <c r="B14" s="9" t="s">
        <v>104</v>
      </c>
      <c r="C14" s="8">
        <v>4</v>
      </c>
      <c r="D14" s="8">
        <v>2</v>
      </c>
      <c r="E14" s="8">
        <v>0</v>
      </c>
      <c r="F14" s="8">
        <v>2</v>
      </c>
    </row>
    <row r="15" spans="2:6" ht="35.1" customHeight="1">
      <c r="B15" s="9" t="s">
        <v>105</v>
      </c>
      <c r="C15" s="8">
        <v>6</v>
      </c>
      <c r="D15" s="8">
        <v>5</v>
      </c>
      <c r="E15" s="8">
        <v>1</v>
      </c>
      <c r="F15" s="8">
        <v>0</v>
      </c>
    </row>
    <row r="16" spans="2:6" ht="35.1" customHeight="1">
      <c r="B16" s="9" t="s">
        <v>106</v>
      </c>
      <c r="C16" s="8">
        <v>57</v>
      </c>
      <c r="D16" s="8">
        <v>54</v>
      </c>
      <c r="E16" s="8">
        <v>2</v>
      </c>
      <c r="F16" s="8">
        <v>1</v>
      </c>
    </row>
    <row r="17" spans="2:6" ht="35.1" customHeight="1">
      <c r="B17" s="9" t="s">
        <v>107</v>
      </c>
      <c r="C17" s="8">
        <v>71</v>
      </c>
      <c r="D17" s="8">
        <v>58</v>
      </c>
      <c r="E17" s="8">
        <v>12</v>
      </c>
      <c r="F17" s="8">
        <v>1</v>
      </c>
    </row>
    <row r="18" spans="2:6" ht="35.1" customHeight="1">
      <c r="B18" s="9" t="s">
        <v>108</v>
      </c>
      <c r="C18" s="8">
        <v>4</v>
      </c>
      <c r="D18" s="8">
        <v>2</v>
      </c>
      <c r="E18" s="8">
        <v>2</v>
      </c>
      <c r="F18" s="8">
        <v>0</v>
      </c>
    </row>
    <row r="19" spans="2:6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</row>
    <row r="20" spans="2:6" ht="35.1" customHeight="1">
      <c r="B20" s="9" t="s">
        <v>110</v>
      </c>
      <c r="C20" s="8">
        <v>1110</v>
      </c>
      <c r="D20" s="8">
        <v>954</v>
      </c>
      <c r="E20" s="8">
        <v>123</v>
      </c>
      <c r="F20" s="8">
        <v>33</v>
      </c>
    </row>
    <row r="21" spans="2:6" ht="35.1" customHeight="1">
      <c r="B21" s="9" t="s">
        <v>111</v>
      </c>
      <c r="C21" s="8">
        <v>695</v>
      </c>
      <c r="D21" s="8">
        <v>640</v>
      </c>
      <c r="E21" s="8">
        <v>34</v>
      </c>
      <c r="F21" s="8">
        <v>21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showGridLines="0" zoomScale="60" zoomScaleNormal="60" workbookViewId="0" topLeftCell="A1">
      <selection activeCell="B76" sqref="B76"/>
    </sheetView>
  </sheetViews>
  <sheetFormatPr defaultColWidth="11.421875" defaultRowHeight="15"/>
  <cols>
    <col min="1" max="1" width="3.28125" style="0" customWidth="1"/>
    <col min="2" max="2" width="80.7109375" style="0" customWidth="1"/>
    <col min="3" max="9" width="30.7109375" style="0" customWidth="1"/>
  </cols>
  <sheetData>
    <row r="1" ht="120.6" customHeight="1"/>
    <row r="2" ht="24.95" customHeight="1">
      <c r="B2" s="6" t="s">
        <v>114</v>
      </c>
    </row>
    <row r="4" spans="2:9" ht="30" customHeight="1">
      <c r="B4" s="19" t="s">
        <v>113</v>
      </c>
      <c r="C4" s="19" t="s">
        <v>90</v>
      </c>
      <c r="D4" s="19" t="s">
        <v>245</v>
      </c>
      <c r="E4" s="19"/>
      <c r="F4" s="19"/>
      <c r="G4" s="19"/>
      <c r="H4" s="19"/>
      <c r="I4" s="19"/>
    </row>
    <row r="5" spans="2:9" ht="30" customHeight="1">
      <c r="B5" s="19"/>
      <c r="C5" s="19"/>
      <c r="D5" s="7" t="s">
        <v>115</v>
      </c>
      <c r="E5" s="7" t="s">
        <v>116</v>
      </c>
      <c r="F5" s="7" t="s">
        <v>117</v>
      </c>
      <c r="G5" s="7" t="s">
        <v>118</v>
      </c>
      <c r="H5" s="7" t="s">
        <v>119</v>
      </c>
      <c r="I5" s="7" t="s">
        <v>120</v>
      </c>
    </row>
    <row r="6" spans="2:9" ht="35.1" customHeight="1">
      <c r="B6" s="11" t="s">
        <v>59</v>
      </c>
      <c r="C6" s="12">
        <v>41426</v>
      </c>
      <c r="D6" s="12">
        <v>7850</v>
      </c>
      <c r="E6" s="12">
        <v>8755</v>
      </c>
      <c r="F6" s="12">
        <v>4797</v>
      </c>
      <c r="G6" s="12">
        <v>2838</v>
      </c>
      <c r="H6" s="12">
        <v>1648</v>
      </c>
      <c r="I6" s="12">
        <v>15538</v>
      </c>
    </row>
    <row r="7" spans="2:9" ht="35.1" customHeight="1">
      <c r="B7" s="9" t="s">
        <v>99</v>
      </c>
      <c r="C7" s="8">
        <v>21503</v>
      </c>
      <c r="D7" s="8">
        <v>7318</v>
      </c>
      <c r="E7" s="8">
        <v>6856</v>
      </c>
      <c r="F7" s="8">
        <v>2674</v>
      </c>
      <c r="G7" s="8">
        <v>1083</v>
      </c>
      <c r="H7" s="8">
        <v>531</v>
      </c>
      <c r="I7" s="8">
        <v>3041</v>
      </c>
    </row>
    <row r="8" spans="2:9" ht="35.1" customHeight="1">
      <c r="B8" s="9" t="s">
        <v>100</v>
      </c>
      <c r="C8" s="8">
        <v>5526</v>
      </c>
      <c r="D8" s="8">
        <v>106</v>
      </c>
      <c r="E8" s="8">
        <v>958</v>
      </c>
      <c r="F8" s="8">
        <v>942</v>
      </c>
      <c r="G8" s="8">
        <v>570</v>
      </c>
      <c r="H8" s="8">
        <v>341</v>
      </c>
      <c r="I8" s="8">
        <v>2609</v>
      </c>
    </row>
    <row r="9" spans="2:9" ht="35.1" customHeight="1">
      <c r="B9" s="9" t="s">
        <v>251</v>
      </c>
      <c r="C9" s="8">
        <v>9190</v>
      </c>
      <c r="D9" s="8">
        <v>12</v>
      </c>
      <c r="E9" s="8">
        <v>232</v>
      </c>
      <c r="F9" s="8">
        <v>608</v>
      </c>
      <c r="G9" s="8">
        <v>743</v>
      </c>
      <c r="H9" s="8">
        <v>467</v>
      </c>
      <c r="I9" s="8">
        <v>7128</v>
      </c>
    </row>
    <row r="10" spans="2:9" ht="35.1" customHeight="1">
      <c r="B10" s="9" t="s">
        <v>101</v>
      </c>
      <c r="C10" s="8">
        <v>2916</v>
      </c>
      <c r="D10" s="8">
        <v>334</v>
      </c>
      <c r="E10" s="8">
        <v>480</v>
      </c>
      <c r="F10" s="8">
        <v>297</v>
      </c>
      <c r="G10" s="8">
        <v>222</v>
      </c>
      <c r="H10" s="8">
        <v>141</v>
      </c>
      <c r="I10" s="8">
        <v>1442</v>
      </c>
    </row>
    <row r="11" spans="2:9" ht="35.1" customHeight="1">
      <c r="B11" s="9" t="s">
        <v>102</v>
      </c>
      <c r="C11" s="8">
        <v>271</v>
      </c>
      <c r="D11" s="8">
        <v>14</v>
      </c>
      <c r="E11" s="8">
        <v>27</v>
      </c>
      <c r="F11" s="8">
        <v>19</v>
      </c>
      <c r="G11" s="8">
        <v>18</v>
      </c>
      <c r="H11" s="8">
        <v>18</v>
      </c>
      <c r="I11" s="8">
        <v>175</v>
      </c>
    </row>
    <row r="12" spans="2:9" ht="35.1" customHeight="1">
      <c r="B12" s="9" t="s">
        <v>259</v>
      </c>
      <c r="C12" s="8">
        <v>16</v>
      </c>
      <c r="D12" s="8">
        <v>0</v>
      </c>
      <c r="E12" s="8">
        <v>3</v>
      </c>
      <c r="F12" s="8">
        <v>2</v>
      </c>
      <c r="G12" s="8">
        <v>4</v>
      </c>
      <c r="H12" s="8">
        <v>2</v>
      </c>
      <c r="I12" s="8">
        <v>5</v>
      </c>
    </row>
    <row r="13" spans="2:9" ht="35.1" customHeight="1">
      <c r="B13" s="9" t="s">
        <v>103</v>
      </c>
      <c r="C13" s="8">
        <v>57</v>
      </c>
      <c r="D13" s="8">
        <v>1</v>
      </c>
      <c r="E13" s="8">
        <v>7</v>
      </c>
      <c r="F13" s="8">
        <v>3</v>
      </c>
      <c r="G13" s="8">
        <v>4</v>
      </c>
      <c r="H13" s="8">
        <v>7</v>
      </c>
      <c r="I13" s="8">
        <v>35</v>
      </c>
    </row>
    <row r="14" spans="2:9" ht="35.1" customHeight="1">
      <c r="B14" s="9" t="s">
        <v>104</v>
      </c>
      <c r="C14" s="8">
        <v>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4</v>
      </c>
    </row>
    <row r="15" spans="2:9" ht="35.1" customHeight="1">
      <c r="B15" s="9" t="s">
        <v>105</v>
      </c>
      <c r="C15" s="8">
        <v>6</v>
      </c>
      <c r="D15" s="8">
        <v>0</v>
      </c>
      <c r="E15" s="8">
        <v>0</v>
      </c>
      <c r="F15" s="8">
        <v>2</v>
      </c>
      <c r="G15" s="8">
        <v>1</v>
      </c>
      <c r="H15" s="8">
        <v>1</v>
      </c>
      <c r="I15" s="8">
        <v>2</v>
      </c>
    </row>
    <row r="16" spans="2:9" ht="35.1" customHeight="1">
      <c r="B16" s="9" t="s">
        <v>106</v>
      </c>
      <c r="C16" s="8">
        <v>57</v>
      </c>
      <c r="D16" s="8">
        <v>2</v>
      </c>
      <c r="E16" s="8">
        <v>4</v>
      </c>
      <c r="F16" s="8">
        <v>3</v>
      </c>
      <c r="G16" s="8">
        <v>2</v>
      </c>
      <c r="H16" s="8">
        <v>3</v>
      </c>
      <c r="I16" s="8">
        <v>43</v>
      </c>
    </row>
    <row r="17" spans="2:9" ht="35.1" customHeight="1">
      <c r="B17" s="9" t="s">
        <v>107</v>
      </c>
      <c r="C17" s="8">
        <v>71</v>
      </c>
      <c r="D17" s="8">
        <v>2</v>
      </c>
      <c r="E17" s="8">
        <v>6</v>
      </c>
      <c r="F17" s="8">
        <v>9</v>
      </c>
      <c r="G17" s="8">
        <v>3</v>
      </c>
      <c r="H17" s="8">
        <v>4</v>
      </c>
      <c r="I17" s="8">
        <v>47</v>
      </c>
    </row>
    <row r="18" spans="2:9" ht="35.1" customHeight="1">
      <c r="B18" s="9" t="s">
        <v>108</v>
      </c>
      <c r="C18" s="8">
        <v>4</v>
      </c>
      <c r="D18" s="8">
        <v>1</v>
      </c>
      <c r="E18" s="8">
        <v>1</v>
      </c>
      <c r="F18" s="8">
        <v>0</v>
      </c>
      <c r="G18" s="8">
        <v>0</v>
      </c>
      <c r="H18" s="8">
        <v>0</v>
      </c>
      <c r="I18" s="8">
        <v>2</v>
      </c>
    </row>
    <row r="19" spans="2:9" ht="35.1" customHeight="1">
      <c r="B19" s="9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2:9" ht="35.1" customHeight="1">
      <c r="B20" s="9" t="s">
        <v>110</v>
      </c>
      <c r="C20" s="8">
        <v>1110</v>
      </c>
      <c r="D20" s="8">
        <v>16</v>
      </c>
      <c r="E20" s="8">
        <v>127</v>
      </c>
      <c r="F20" s="8">
        <v>208</v>
      </c>
      <c r="G20" s="8">
        <v>167</v>
      </c>
      <c r="H20" s="8">
        <v>118</v>
      </c>
      <c r="I20" s="8">
        <v>474</v>
      </c>
    </row>
    <row r="21" spans="2:9" ht="35.1" customHeight="1">
      <c r="B21" s="9" t="s">
        <v>111</v>
      </c>
      <c r="C21" s="8">
        <v>695</v>
      </c>
      <c r="D21" s="8">
        <v>44</v>
      </c>
      <c r="E21" s="8">
        <v>54</v>
      </c>
      <c r="F21" s="8">
        <v>30</v>
      </c>
      <c r="G21" s="8">
        <v>21</v>
      </c>
      <c r="H21" s="8">
        <v>15</v>
      </c>
      <c r="I21" s="8">
        <v>531</v>
      </c>
    </row>
    <row r="24" ht="15">
      <c r="B24" s="14" t="s">
        <v>239</v>
      </c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</sheetData>
  <mergeCells count="3">
    <mergeCell ref="B4:B5"/>
    <mergeCell ref="C4:C5"/>
    <mergeCell ref="D4:I4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6"/>
  <sheetViews>
    <sheetView showGridLines="0" zoomScale="60" zoomScaleNormal="60" workbookViewId="0" topLeftCell="A1">
      <selection activeCell="B110" sqref="B110"/>
    </sheetView>
  </sheetViews>
  <sheetFormatPr defaultColWidth="11.421875" defaultRowHeight="15"/>
  <cols>
    <col min="1" max="1" width="3.28125" style="0" customWidth="1"/>
    <col min="2" max="2" width="60.7109375" style="0" customWidth="1"/>
    <col min="3" max="6" width="30.7109375" style="0" customWidth="1"/>
  </cols>
  <sheetData>
    <row r="1" ht="120.6" customHeight="1"/>
    <row r="2" ht="24.95" customHeight="1">
      <c r="B2" s="6" t="s">
        <v>121</v>
      </c>
    </row>
    <row r="4" spans="2:6" ht="30" customHeight="1">
      <c r="B4" s="19" t="s">
        <v>122</v>
      </c>
      <c r="C4" s="19" t="s">
        <v>124</v>
      </c>
      <c r="D4" s="19"/>
      <c r="E4" s="19"/>
      <c r="F4" s="19"/>
    </row>
    <row r="5" spans="2:6" ht="30" customHeight="1">
      <c r="B5" s="19"/>
      <c r="C5" s="7" t="s">
        <v>125</v>
      </c>
      <c r="D5" s="7" t="s">
        <v>126</v>
      </c>
      <c r="E5" s="7" t="s">
        <v>246</v>
      </c>
      <c r="F5" s="7" t="s">
        <v>83</v>
      </c>
    </row>
    <row r="6" spans="2:6" ht="35.1" customHeight="1">
      <c r="B6" s="11" t="s">
        <v>123</v>
      </c>
      <c r="C6" s="11"/>
      <c r="D6" s="11"/>
      <c r="E6" s="11"/>
      <c r="F6" s="11"/>
    </row>
    <row r="7" spans="2:6" ht="35.1" customHeight="1">
      <c r="B7" s="9" t="s">
        <v>127</v>
      </c>
      <c r="C7" s="8">
        <v>13680</v>
      </c>
      <c r="D7" s="8">
        <v>8665</v>
      </c>
      <c r="E7" s="8">
        <v>1425</v>
      </c>
      <c r="F7" s="8">
        <v>106</v>
      </c>
    </row>
    <row r="8" spans="2:6" ht="35.1" customHeight="1">
      <c r="B8" s="9" t="s">
        <v>128</v>
      </c>
      <c r="C8" s="8">
        <v>56</v>
      </c>
      <c r="D8" s="8">
        <v>973</v>
      </c>
      <c r="E8" s="8">
        <v>88</v>
      </c>
      <c r="F8" s="8">
        <v>2</v>
      </c>
    </row>
    <row r="9" spans="2:6" ht="35.1" customHeight="1">
      <c r="B9" s="9" t="s">
        <v>129</v>
      </c>
      <c r="C9" s="8">
        <v>48</v>
      </c>
      <c r="D9" s="8">
        <v>64</v>
      </c>
      <c r="E9" s="8">
        <v>12</v>
      </c>
      <c r="F9" s="8">
        <v>2</v>
      </c>
    </row>
    <row r="10" spans="2:6" ht="35.1" customHeight="1">
      <c r="B10" s="9" t="s">
        <v>130</v>
      </c>
      <c r="C10" s="8">
        <v>33</v>
      </c>
      <c r="D10" s="8">
        <v>7</v>
      </c>
      <c r="E10" s="8">
        <v>1</v>
      </c>
      <c r="F10" s="8">
        <v>0</v>
      </c>
    </row>
    <row r="11" spans="2:6" ht="35.1" customHeight="1">
      <c r="B11" s="9" t="s">
        <v>131</v>
      </c>
      <c r="C11" s="8">
        <v>14</v>
      </c>
      <c r="D11" s="8">
        <v>8597</v>
      </c>
      <c r="E11" s="8">
        <v>4</v>
      </c>
      <c r="F11" s="8">
        <v>0</v>
      </c>
    </row>
    <row r="12" spans="2:6" ht="35.1" customHeight="1">
      <c r="B12" s="9" t="s">
        <v>132</v>
      </c>
      <c r="C12" s="8">
        <v>1003</v>
      </c>
      <c r="D12" s="8">
        <v>6278</v>
      </c>
      <c r="E12" s="8">
        <v>308</v>
      </c>
      <c r="F12" s="8">
        <v>60</v>
      </c>
    </row>
    <row r="13" spans="2:6" ht="35.1" customHeight="1">
      <c r="B13" s="11" t="s">
        <v>133</v>
      </c>
      <c r="C13" s="11"/>
      <c r="D13" s="11"/>
      <c r="E13" s="11"/>
      <c r="F13" s="11"/>
    </row>
    <row r="14" spans="2:6" ht="35.1" customHeight="1">
      <c r="B14" s="9" t="s">
        <v>134</v>
      </c>
      <c r="C14" s="8">
        <v>136</v>
      </c>
      <c r="D14" s="8">
        <v>365</v>
      </c>
      <c r="E14" s="8">
        <v>47</v>
      </c>
      <c r="F14" s="8">
        <v>4</v>
      </c>
    </row>
    <row r="15" spans="2:6" ht="35.1" customHeight="1">
      <c r="B15" s="9" t="s">
        <v>135</v>
      </c>
      <c r="C15" s="8">
        <v>3727</v>
      </c>
      <c r="D15" s="8">
        <v>4485</v>
      </c>
      <c r="E15" s="8">
        <v>820</v>
      </c>
      <c r="F15" s="8">
        <v>56</v>
      </c>
    </row>
    <row r="16" spans="2:6" ht="35.1" customHeight="1">
      <c r="B16" s="9" t="s">
        <v>136</v>
      </c>
      <c r="C16" s="8">
        <v>116</v>
      </c>
      <c r="D16" s="8">
        <v>393</v>
      </c>
      <c r="E16" s="8">
        <v>71</v>
      </c>
      <c r="F16" s="8">
        <v>5</v>
      </c>
    </row>
    <row r="17" spans="2:6" ht="35.1" customHeight="1">
      <c r="B17" s="9" t="s">
        <v>137</v>
      </c>
      <c r="C17" s="8">
        <v>7827</v>
      </c>
      <c r="D17" s="8">
        <v>2959</v>
      </c>
      <c r="E17" s="8">
        <v>601</v>
      </c>
      <c r="F17" s="8">
        <v>51</v>
      </c>
    </row>
    <row r="18" spans="2:6" ht="35.1" customHeight="1">
      <c r="B18" s="9" t="s">
        <v>138</v>
      </c>
      <c r="C18" s="8">
        <v>2842</v>
      </c>
      <c r="D18" s="8">
        <v>1376</v>
      </c>
      <c r="E18" s="8">
        <v>172</v>
      </c>
      <c r="F18" s="8">
        <v>26</v>
      </c>
    </row>
    <row r="19" spans="2:6" ht="35.1" customHeight="1">
      <c r="B19" s="9" t="s">
        <v>261</v>
      </c>
      <c r="C19" s="8">
        <v>61</v>
      </c>
      <c r="D19" s="8">
        <v>1203</v>
      </c>
      <c r="E19" s="8">
        <v>100</v>
      </c>
      <c r="F19" s="8">
        <v>0</v>
      </c>
    </row>
    <row r="20" spans="2:6" ht="35.1" customHeight="1">
      <c r="B20" s="9" t="s">
        <v>262</v>
      </c>
      <c r="C20" s="8">
        <v>19</v>
      </c>
      <c r="D20" s="8">
        <v>16</v>
      </c>
      <c r="E20" s="8">
        <v>4</v>
      </c>
      <c r="F20" s="8">
        <v>0</v>
      </c>
    </row>
    <row r="21" spans="2:6" ht="35.1" customHeight="1">
      <c r="B21" s="9" t="s">
        <v>258</v>
      </c>
      <c r="C21" s="8">
        <v>74</v>
      </c>
      <c r="D21" s="8">
        <v>450</v>
      </c>
      <c r="E21" s="8">
        <v>16</v>
      </c>
      <c r="F21" s="8">
        <v>4</v>
      </c>
    </row>
    <row r="22" spans="2:6" ht="35.1" customHeight="1">
      <c r="B22" s="9" t="s">
        <v>263</v>
      </c>
      <c r="C22" s="8">
        <v>6</v>
      </c>
      <c r="D22" s="8">
        <v>8</v>
      </c>
      <c r="E22" s="8">
        <v>1</v>
      </c>
      <c r="F22" s="8">
        <v>0</v>
      </c>
    </row>
    <row r="23" spans="2:6" ht="35.1" customHeight="1">
      <c r="B23" s="9" t="s">
        <v>131</v>
      </c>
      <c r="C23" s="8">
        <v>19</v>
      </c>
      <c r="D23" s="8">
        <v>13327</v>
      </c>
      <c r="E23" s="8">
        <v>6</v>
      </c>
      <c r="F23" s="8">
        <v>0</v>
      </c>
    </row>
    <row r="24" spans="2:6" ht="35.1" customHeight="1">
      <c r="B24" s="9" t="s">
        <v>132</v>
      </c>
      <c r="C24" s="8">
        <v>7</v>
      </c>
      <c r="D24" s="8">
        <v>2</v>
      </c>
      <c r="E24" s="8">
        <v>0</v>
      </c>
      <c r="F24" s="8">
        <v>24</v>
      </c>
    </row>
    <row r="25" spans="2:6" ht="35.1" customHeight="1">
      <c r="B25" s="11" t="s">
        <v>139</v>
      </c>
      <c r="C25" s="11"/>
      <c r="D25" s="11"/>
      <c r="E25" s="11"/>
      <c r="F25" s="11"/>
    </row>
    <row r="26" spans="2:6" ht="35.1" customHeight="1">
      <c r="B26" s="9" t="s">
        <v>127</v>
      </c>
      <c r="C26" s="8">
        <v>13247</v>
      </c>
      <c r="D26" s="8">
        <v>9393</v>
      </c>
      <c r="E26" s="8">
        <v>1576</v>
      </c>
      <c r="F26" s="8">
        <v>115</v>
      </c>
    </row>
    <row r="27" spans="2:6" ht="35.1" customHeight="1">
      <c r="B27" s="9" t="s">
        <v>264</v>
      </c>
      <c r="C27" s="8">
        <v>862</v>
      </c>
      <c r="D27" s="8">
        <v>1365</v>
      </c>
      <c r="E27" s="8">
        <v>208</v>
      </c>
      <c r="F27" s="8">
        <v>5</v>
      </c>
    </row>
    <row r="28" spans="2:6" ht="35.1" customHeight="1">
      <c r="B28" s="9" t="s">
        <v>136</v>
      </c>
      <c r="C28" s="8">
        <v>51</v>
      </c>
      <c r="D28" s="8">
        <v>65</v>
      </c>
      <c r="E28" s="8">
        <v>10</v>
      </c>
      <c r="F28" s="8">
        <v>2</v>
      </c>
    </row>
    <row r="29" spans="2:6" ht="35.1" customHeight="1">
      <c r="B29" s="9" t="s">
        <v>140</v>
      </c>
      <c r="C29" s="8">
        <v>414</v>
      </c>
      <c r="D29" s="8">
        <v>115</v>
      </c>
      <c r="E29" s="8">
        <v>1</v>
      </c>
      <c r="F29" s="8">
        <v>0</v>
      </c>
    </row>
    <row r="30" spans="2:6" ht="35.1" customHeight="1">
      <c r="B30" s="9" t="s">
        <v>131</v>
      </c>
      <c r="C30" s="8">
        <v>7</v>
      </c>
      <c r="D30" s="8">
        <v>13202</v>
      </c>
      <c r="E30" s="8">
        <v>1</v>
      </c>
      <c r="F30" s="8">
        <v>0</v>
      </c>
    </row>
    <row r="31" spans="2:6" ht="35.1" customHeight="1">
      <c r="B31" s="9" t="s">
        <v>132</v>
      </c>
      <c r="C31" s="8">
        <v>253</v>
      </c>
      <c r="D31" s="8">
        <v>444</v>
      </c>
      <c r="E31" s="8">
        <v>42</v>
      </c>
      <c r="F31" s="8">
        <v>48</v>
      </c>
    </row>
    <row r="32" spans="2:6" ht="35.1" customHeight="1">
      <c r="B32" s="11" t="s">
        <v>141</v>
      </c>
      <c r="C32" s="11"/>
      <c r="D32" s="11"/>
      <c r="E32" s="11"/>
      <c r="F32" s="11"/>
    </row>
    <row r="33" spans="2:6" ht="35.1" customHeight="1">
      <c r="B33" s="9" t="s">
        <v>135</v>
      </c>
      <c r="C33" s="8">
        <v>1108</v>
      </c>
      <c r="D33" s="8">
        <v>142</v>
      </c>
      <c r="E33" s="8">
        <v>3</v>
      </c>
      <c r="F33" s="8">
        <v>0</v>
      </c>
    </row>
    <row r="34" spans="2:6" ht="35.1" customHeight="1">
      <c r="B34" s="9" t="s">
        <v>142</v>
      </c>
      <c r="C34" s="8">
        <v>1417</v>
      </c>
      <c r="D34" s="8">
        <v>7058</v>
      </c>
      <c r="E34" s="8">
        <v>697</v>
      </c>
      <c r="F34" s="8">
        <v>1</v>
      </c>
    </row>
    <row r="35" spans="2:6" ht="35.1" customHeight="1">
      <c r="B35" s="9" t="s">
        <v>143</v>
      </c>
      <c r="C35" s="8">
        <v>12122</v>
      </c>
      <c r="D35" s="8">
        <v>3931</v>
      </c>
      <c r="E35" s="8">
        <v>1115</v>
      </c>
      <c r="F35" s="8">
        <v>138</v>
      </c>
    </row>
    <row r="36" spans="2:6" ht="35.1" customHeight="1">
      <c r="B36" s="9" t="s">
        <v>136</v>
      </c>
      <c r="C36" s="8">
        <v>38</v>
      </c>
      <c r="D36" s="8">
        <v>30</v>
      </c>
      <c r="E36" s="8">
        <v>12</v>
      </c>
      <c r="F36" s="8">
        <v>5</v>
      </c>
    </row>
    <row r="37" spans="2:6" ht="35.1" customHeight="1">
      <c r="B37" s="9" t="s">
        <v>144</v>
      </c>
      <c r="C37" s="8">
        <v>2</v>
      </c>
      <c r="D37" s="8">
        <v>13</v>
      </c>
      <c r="E37" s="8">
        <v>0</v>
      </c>
      <c r="F37" s="8">
        <v>0</v>
      </c>
    </row>
    <row r="38" spans="2:6" ht="35.1" customHeight="1">
      <c r="B38" s="9" t="s">
        <v>145</v>
      </c>
      <c r="C38" s="8">
        <v>1</v>
      </c>
      <c r="D38" s="8">
        <v>2</v>
      </c>
      <c r="E38" s="8">
        <v>1</v>
      </c>
      <c r="F38" s="8">
        <v>0</v>
      </c>
    </row>
    <row r="39" spans="2:6" ht="35.1" customHeight="1">
      <c r="B39" s="9" t="s">
        <v>146</v>
      </c>
      <c r="C39" s="8">
        <v>39</v>
      </c>
      <c r="D39" s="8">
        <v>66</v>
      </c>
      <c r="E39" s="8">
        <v>7</v>
      </c>
      <c r="F39" s="8">
        <v>0</v>
      </c>
    </row>
    <row r="40" spans="2:6" ht="35.1" customHeight="1">
      <c r="B40" s="9" t="s">
        <v>265</v>
      </c>
      <c r="C40" s="8">
        <v>12</v>
      </c>
      <c r="D40" s="8">
        <v>11</v>
      </c>
      <c r="E40" s="8">
        <v>0</v>
      </c>
      <c r="F40" s="8">
        <v>0</v>
      </c>
    </row>
    <row r="41" spans="2:6" ht="35.1" customHeight="1">
      <c r="B41" s="9" t="s">
        <v>147</v>
      </c>
      <c r="C41" s="8">
        <v>3</v>
      </c>
      <c r="D41" s="8">
        <v>4</v>
      </c>
      <c r="E41" s="8">
        <v>1</v>
      </c>
      <c r="F41" s="8">
        <v>1</v>
      </c>
    </row>
    <row r="42" spans="2:6" ht="35.1" customHeight="1">
      <c r="B42" s="9" t="s">
        <v>131</v>
      </c>
      <c r="C42" s="8">
        <v>88</v>
      </c>
      <c r="D42" s="8">
        <v>13327</v>
      </c>
      <c r="E42" s="8">
        <v>2</v>
      </c>
      <c r="F42" s="8">
        <v>1</v>
      </c>
    </row>
    <row r="43" spans="2:6" ht="35.1" customHeight="1">
      <c r="B43" s="9" t="s">
        <v>132</v>
      </c>
      <c r="C43" s="8">
        <v>4</v>
      </c>
      <c r="D43" s="8">
        <v>0</v>
      </c>
      <c r="E43" s="8">
        <v>0</v>
      </c>
      <c r="F43" s="8">
        <v>24</v>
      </c>
    </row>
    <row r="44" spans="2:6" ht="35.1" customHeight="1">
      <c r="B44" s="11" t="s">
        <v>148</v>
      </c>
      <c r="C44" s="11"/>
      <c r="D44" s="11"/>
      <c r="E44" s="11"/>
      <c r="F44" s="11"/>
    </row>
    <row r="45" spans="2:6" ht="35.1" customHeight="1">
      <c r="B45" s="9" t="s">
        <v>127</v>
      </c>
      <c r="C45" s="8">
        <v>4149</v>
      </c>
      <c r="D45" s="8">
        <v>6457</v>
      </c>
      <c r="E45" s="8">
        <v>833</v>
      </c>
      <c r="F45" s="8">
        <v>78</v>
      </c>
    </row>
    <row r="46" spans="2:6" ht="35.1" customHeight="1">
      <c r="B46" s="9" t="s">
        <v>149</v>
      </c>
      <c r="C46" s="8">
        <v>4840</v>
      </c>
      <c r="D46" s="8">
        <v>2095</v>
      </c>
      <c r="E46" s="8">
        <v>80</v>
      </c>
      <c r="F46" s="8">
        <v>12</v>
      </c>
    </row>
    <row r="47" spans="2:6" ht="35.1" customHeight="1">
      <c r="B47" s="9" t="s">
        <v>150</v>
      </c>
      <c r="C47" s="8">
        <v>163</v>
      </c>
      <c r="D47" s="8">
        <v>447</v>
      </c>
      <c r="E47" s="8">
        <v>47</v>
      </c>
      <c r="F47" s="8">
        <v>2</v>
      </c>
    </row>
    <row r="48" spans="2:6" ht="35.1" customHeight="1">
      <c r="B48" s="9" t="s">
        <v>151</v>
      </c>
      <c r="C48" s="8">
        <v>4630</v>
      </c>
      <c r="D48" s="8">
        <v>1581</v>
      </c>
      <c r="E48" s="8">
        <v>787</v>
      </c>
      <c r="F48" s="8">
        <v>43</v>
      </c>
    </row>
    <row r="49" spans="2:6" ht="35.1" customHeight="1">
      <c r="B49" s="9" t="s">
        <v>152</v>
      </c>
      <c r="C49" s="8">
        <v>166</v>
      </c>
      <c r="D49" s="8">
        <v>54</v>
      </c>
      <c r="E49" s="8">
        <v>9</v>
      </c>
      <c r="F49" s="8">
        <v>0</v>
      </c>
    </row>
    <row r="50" spans="2:6" ht="35.1" customHeight="1">
      <c r="B50" s="9" t="s">
        <v>153</v>
      </c>
      <c r="C50" s="8">
        <v>252</v>
      </c>
      <c r="D50" s="8">
        <v>406</v>
      </c>
      <c r="E50" s="8">
        <v>44</v>
      </c>
      <c r="F50" s="8">
        <v>3</v>
      </c>
    </row>
    <row r="51" spans="2:6" ht="35.1" customHeight="1">
      <c r="B51" s="9" t="s">
        <v>266</v>
      </c>
      <c r="C51" s="8">
        <v>216</v>
      </c>
      <c r="D51" s="8">
        <v>103</v>
      </c>
      <c r="E51" s="8">
        <v>20</v>
      </c>
      <c r="F51" s="8">
        <v>1</v>
      </c>
    </row>
    <row r="52" spans="2:6" ht="35.1" customHeight="1">
      <c r="B52" s="9" t="s">
        <v>267</v>
      </c>
      <c r="C52" s="8">
        <v>21</v>
      </c>
      <c r="D52" s="8">
        <v>82</v>
      </c>
      <c r="E52" s="8">
        <v>6</v>
      </c>
      <c r="F52" s="8">
        <v>1</v>
      </c>
    </row>
    <row r="53" spans="2:6" ht="35.1" customHeight="1">
      <c r="B53" s="9" t="s">
        <v>131</v>
      </c>
      <c r="C53" s="8">
        <v>388</v>
      </c>
      <c r="D53" s="8">
        <v>13358</v>
      </c>
      <c r="E53" s="8">
        <v>12</v>
      </c>
      <c r="F53" s="8">
        <v>1</v>
      </c>
    </row>
    <row r="54" spans="2:6" ht="35.1" customHeight="1">
      <c r="B54" s="9" t="s">
        <v>132</v>
      </c>
      <c r="C54" s="8">
        <v>9</v>
      </c>
      <c r="D54" s="8">
        <v>1</v>
      </c>
      <c r="E54" s="8">
        <v>0</v>
      </c>
      <c r="F54" s="8">
        <v>29</v>
      </c>
    </row>
    <row r="57" ht="15">
      <c r="B57" s="14" t="s">
        <v>239</v>
      </c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  <row r="114" ht="15">
      <c r="B114" s="10"/>
    </row>
    <row r="115" ht="15">
      <c r="B115" s="10"/>
    </row>
    <row r="116" ht="15">
      <c r="B116" s="10"/>
    </row>
  </sheetData>
  <mergeCells count="2">
    <mergeCell ref="B4:B5"/>
    <mergeCell ref="C4:F4"/>
  </mergeCells>
  <printOptions/>
  <pageMargins left="0.7" right="0.7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evallejo</dc:creator>
  <cp:keywords/>
  <dc:description/>
  <cp:lastModifiedBy>INEC Valery Paz y Miño</cp:lastModifiedBy>
  <dcterms:created xsi:type="dcterms:W3CDTF">2023-05-08T09:44:26Z</dcterms:created>
  <dcterms:modified xsi:type="dcterms:W3CDTF">2023-05-19T19:48:15Z</dcterms:modified>
  <cp:category/>
  <cp:version/>
  <cp:contentType/>
  <cp:contentStatus/>
</cp:coreProperties>
</file>